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 tabRatio="459"/>
  </bookViews>
  <sheets>
    <sheet name="一般公共预算收入" sheetId="1" r:id="rId1"/>
    <sheet name="一般公共预算支出" sheetId="2" r:id="rId2"/>
    <sheet name="政府性基金预算收入" sheetId="3" r:id="rId3"/>
    <sheet name="政府性基金预算支出" sheetId="4" r:id="rId4"/>
    <sheet name="国有资本经营预算收支" sheetId="5" r:id="rId5"/>
    <sheet name="社会保险基金预算收支" sheetId="6" r:id="rId6"/>
  </sheets>
  <definedNames>
    <definedName name="_xlnm.Print_Area" localSheetId="4">国有资本经营预算收支!$A$1:$J$18</definedName>
    <definedName name="_xlnm.Print_Area" localSheetId="0">一般公共预算收入!$A$1:$M$33</definedName>
    <definedName name="_xlnm.Print_Titles" localSheetId="1">一般公共预算支出!$2:$5</definedName>
  </definedNames>
  <calcPr calcId="144525" fullPrecision="0" concurrentCalc="0"/>
</workbook>
</file>

<file path=xl/sharedStrings.xml><?xml version="1.0" encoding="utf-8"?>
<sst xmlns="http://schemas.openxmlformats.org/spreadsheetml/2006/main" count="171">
  <si>
    <t>表一</t>
  </si>
  <si>
    <t>建德市2023年地方一般公共预算收入调整表</t>
  </si>
  <si>
    <t>金额单位：万元</t>
  </si>
  <si>
    <t>预算科目及项目</t>
  </si>
  <si>
    <t>年初预算数</t>
  </si>
  <si>
    <t>调整预算数</t>
  </si>
  <si>
    <t>比年初预算增减额</t>
  </si>
  <si>
    <t>比年初预算+-%</t>
  </si>
  <si>
    <t>全市汇总</t>
  </si>
  <si>
    <t>市本级</t>
  </si>
  <si>
    <t>乡镇级</t>
  </si>
  <si>
    <t>其中</t>
  </si>
  <si>
    <t>街道</t>
  </si>
  <si>
    <t>乡镇</t>
  </si>
  <si>
    <t>A.地方一般公共预算收入小计</t>
  </si>
  <si>
    <t>一、税收收入</t>
  </si>
  <si>
    <t xml:space="preserve">    增值税（50%）</t>
  </si>
  <si>
    <t xml:space="preserve">    企业所得税（40%）</t>
  </si>
  <si>
    <t xml:space="preserve">    个人所得税（40%）</t>
  </si>
  <si>
    <t xml:space="preserve">    城市维护建设税</t>
  </si>
  <si>
    <t xml:space="preserve">    其他地方各税</t>
  </si>
  <si>
    <t xml:space="preserve">    耕地占用税</t>
  </si>
  <si>
    <t xml:space="preserve">    契税</t>
  </si>
  <si>
    <t>二、非税收入</t>
  </si>
  <si>
    <t xml:space="preserve">    专项收入</t>
  </si>
  <si>
    <t>　  其中：教育费附加收入（90%）</t>
  </si>
  <si>
    <t xml:space="preserve">          其他专项收入</t>
  </si>
  <si>
    <t xml:space="preserve">    行政事业性收费收入</t>
  </si>
  <si>
    <t xml:space="preserve">    罚没收入</t>
  </si>
  <si>
    <t xml:space="preserve">    国有企业计划亏损退库</t>
  </si>
  <si>
    <t xml:space="preserve">    其他收入</t>
  </si>
  <si>
    <t>B.税收返还收入</t>
  </si>
  <si>
    <t>C.上级一般转移支付收入</t>
  </si>
  <si>
    <t>D.调入资金</t>
  </si>
  <si>
    <t>E.区域间转移性收入</t>
  </si>
  <si>
    <t>F.上级专项转移支付收入</t>
  </si>
  <si>
    <t>G.动用预算稳定基金</t>
  </si>
  <si>
    <t>H.上年结转</t>
  </si>
  <si>
    <t>I.债务转贷收入</t>
  </si>
  <si>
    <t>I.上年实绩收入调整还原项</t>
  </si>
  <si>
    <t>收入合计</t>
  </si>
  <si>
    <t>表二</t>
  </si>
  <si>
    <t>建德市2023年一般公共预算支出调整表</t>
  </si>
  <si>
    <t>金额单位：</t>
  </si>
  <si>
    <t>万元</t>
  </si>
  <si>
    <t>合计</t>
  </si>
  <si>
    <t>A.地方一般公共预算支出小计</t>
  </si>
  <si>
    <t xml:space="preserve">   一般公共服务支出</t>
  </si>
  <si>
    <t xml:space="preserve">   国防支出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</si>
  <si>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</si>
  <si>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</si>
  <si>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</si>
  <si>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</si>
  <si>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</si>
  <si>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</si>
  <si>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</si>
  <si>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</si>
  <si>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</si>
  <si>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</si>
  <si>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</si>
  <si>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</si>
  <si>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援助其他地区支出</t>
  </si>
  <si>
    <t>1206</t>
  </si>
  <si>
    <t xml:space="preserve">   自然资源海洋气象等支出</t>
  </si>
  <si>
    <t xml:space="preserve">   住房保障支出</t>
  </si>
  <si>
    <t xml:space="preserve">   粮油物资储备支出</t>
  </si>
  <si>
    <t>40</t>
  </si>
  <si>
    <t xml:space="preserve">   灾害防治及应急管理支出</t>
  </si>
  <si>
    <t xml:space="preserve">   预备费</t>
  </si>
  <si>
    <t xml:space="preserve">   其他支出</t>
  </si>
  <si>
    <t xml:space="preserve">   债务付息支出</t>
  </si>
  <si>
    <t>22629</t>
  </si>
  <si>
    <t xml:space="preserve">   债务发行费用支出</t>
  </si>
  <si>
    <t>105</t>
  </si>
  <si>
    <r>
      <rPr>
        <b/>
        <sz val="9"/>
        <color rgb="FF000000"/>
        <rFont val="宋体"/>
        <charset val="134"/>
      </rPr>
      <t>B.</t>
    </r>
    <r>
      <rPr>
        <b/>
        <sz val="9"/>
        <rFont val="宋体"/>
        <charset val="134"/>
      </rPr>
      <t>上级专项转移支付安排的支出</t>
    </r>
  </si>
  <si>
    <t>C.上解上级支出</t>
  </si>
  <si>
    <t>D.上年结转指标安排的支出</t>
  </si>
  <si>
    <t>E.债务还本支出</t>
  </si>
  <si>
    <t>支出合计</t>
  </si>
  <si>
    <t>表三</t>
  </si>
  <si>
    <t>建德市2023年政府性基金预算收入调整表</t>
  </si>
  <si>
    <t xml:space="preserve">       收 入 合 计</t>
  </si>
  <si>
    <t>比年初预算
增减额</t>
  </si>
  <si>
    <t>比年初
预算+-%</t>
  </si>
  <si>
    <t>A.政府性基金收入小计</t>
  </si>
  <si>
    <t xml:space="preserve">  国有土地使用权出让收入</t>
  </si>
  <si>
    <t xml:space="preserve">  国有土地收益基金收入</t>
  </si>
  <si>
    <t xml:space="preserve">  农业土地开发资金收入</t>
  </si>
  <si>
    <t xml:space="preserve">  彩票公益金收入</t>
  </si>
  <si>
    <t xml:space="preserve">      福利彩票公益金收入</t>
  </si>
  <si>
    <t xml:space="preserve">      体育彩票公益金收入</t>
  </si>
  <si>
    <t xml:space="preserve">  污水处理费收入</t>
  </si>
  <si>
    <t xml:space="preserve">  城市基础设施配套费收入</t>
  </si>
  <si>
    <t xml:space="preserve">  其他政府性基金收入</t>
  </si>
  <si>
    <t xml:space="preserve">  专项债务对应项目收入</t>
  </si>
  <si>
    <t xml:space="preserve">      其他国有土地使用权出让金专项债对应项目专项收入</t>
  </si>
  <si>
    <t xml:space="preserve">      其他政府性基金专项债务对应项目专项收入</t>
  </si>
  <si>
    <t>B.上级专项转移支付收入</t>
  </si>
  <si>
    <t>C.上年结转</t>
  </si>
  <si>
    <t>D.债务转贷收入</t>
  </si>
  <si>
    <t xml:space="preserve">  新增专项债券转贷收入</t>
  </si>
  <si>
    <t xml:space="preserve">  再融资债券转贷收入</t>
  </si>
  <si>
    <t>表四</t>
  </si>
  <si>
    <t>建德市2023年政府性基金预算支出调整表</t>
  </si>
  <si>
    <t>年  初
预算数</t>
  </si>
  <si>
    <t>调  整
预算数</t>
  </si>
  <si>
    <t>A.政府性基金支出小计</t>
  </si>
  <si>
    <t>一、城乡社区支出</t>
  </si>
  <si>
    <t>　　国有土地使用权出让收入安排的支出</t>
  </si>
  <si>
    <t>　　国有土地收益基金安排的支出</t>
  </si>
  <si>
    <t>　　农业土地开发资金安排的支出</t>
  </si>
  <si>
    <t>　　城市基础设施配套费安排的支出</t>
  </si>
  <si>
    <t>　　　　城市公共设施</t>
  </si>
  <si>
    <t>　　　　其他城市基础设施配套费安排的支出</t>
  </si>
  <si>
    <t xml:space="preserve">    污水处理费安排的支出</t>
  </si>
  <si>
    <t xml:space="preserve">       污水处理设施建设和运营</t>
  </si>
  <si>
    <t xml:space="preserve">       其他污水处理费安排的支出</t>
  </si>
  <si>
    <t>二、其他支出</t>
  </si>
  <si>
    <t>　　其他政府性基金及对应专项债务收入安排的支出</t>
  </si>
  <si>
    <t xml:space="preserve">        其他政府性基金安排的支出</t>
  </si>
  <si>
    <t xml:space="preserve">        其他地方自行试点项目收益专项债券收入安排的支出</t>
  </si>
  <si>
    <t>　　彩票公益金及对应专项债务收入安排的支出</t>
  </si>
  <si>
    <t>　　　　用于社会福利的彩票公益金支出</t>
  </si>
  <si>
    <t>　　　　用于体育事业的彩票公益金支出</t>
  </si>
  <si>
    <t>　　　　用于残疾人事业的彩票公益金支出</t>
  </si>
  <si>
    <t>三、债务付息支出</t>
  </si>
  <si>
    <t>　　地方政府专项债务付息支出</t>
  </si>
  <si>
    <t>　　　　国有土地使用权出让金债务付息支出</t>
  </si>
  <si>
    <t xml:space="preserve">       土地储备专项债券付息支出</t>
  </si>
  <si>
    <t xml:space="preserve">       其他地方自行试点项目收益专项债券付息支出</t>
  </si>
  <si>
    <t>四、债务发行费用支出</t>
  </si>
  <si>
    <t>　　地方政府专项债务发行费用支出</t>
  </si>
  <si>
    <t>　　　　国有土地使用权出让金债务发行费支出</t>
  </si>
  <si>
    <t xml:space="preserve">       土地储备专项债券发行费用支出</t>
  </si>
  <si>
    <t xml:space="preserve">       其他地方自行试点项目收益专项债券发行费用支出</t>
  </si>
  <si>
    <t>B.上级专项转移支付安排的支出</t>
  </si>
  <si>
    <t>C.上年结转指标安排的支出</t>
  </si>
  <si>
    <t>D.债务还本支出</t>
  </si>
  <si>
    <t>E.调出资金</t>
  </si>
  <si>
    <t>表五</t>
  </si>
  <si>
    <t>建德市2023年国有资本经营预算收支调整表</t>
  </si>
  <si>
    <t>单位：万元</t>
  </si>
  <si>
    <t>项   目</t>
  </si>
  <si>
    <t>一、国有资本经营收入</t>
  </si>
  <si>
    <t>二、国有资本经营支出</t>
  </si>
  <si>
    <t xml:space="preserve">    1.利润收入</t>
  </si>
  <si>
    <t xml:space="preserve">    1.解决历史遗留问题及改革成本支出</t>
  </si>
  <si>
    <t xml:space="preserve">    2.股利、股息收入</t>
  </si>
  <si>
    <t xml:space="preserve">    2.国有企业资本金注入</t>
  </si>
  <si>
    <t xml:space="preserve">    3.产权转让收入</t>
  </si>
  <si>
    <t xml:space="preserve">    3.国有企业政策性补贴</t>
  </si>
  <si>
    <t xml:space="preserve">    4.清算收入</t>
  </si>
  <si>
    <t xml:space="preserve">    4.其他国有资本经营预算支出</t>
  </si>
  <si>
    <t xml:space="preserve">    5.其他国有资本经营预算收入</t>
  </si>
  <si>
    <t>二、转移性收入合计</t>
  </si>
  <si>
    <t>二、转移性支出合计</t>
  </si>
  <si>
    <t xml:space="preserve">    1.上级补助收入</t>
  </si>
  <si>
    <t xml:space="preserve">    1.转移性支出（调出资金）</t>
  </si>
  <si>
    <t xml:space="preserve">    2.上年结转收入</t>
  </si>
  <si>
    <t xml:space="preserve">    2.结转下年</t>
  </si>
  <si>
    <t>表六</t>
  </si>
  <si>
    <t>建德市2023年社会保险基金预算收支调整表</t>
  </si>
  <si>
    <t>收入项目</t>
  </si>
  <si>
    <t>支出项目</t>
  </si>
  <si>
    <t>社保基金收入合计</t>
  </si>
  <si>
    <t>社保基金支出合计</t>
  </si>
  <si>
    <t>1.城乡居民基本养老保险基金</t>
  </si>
  <si>
    <t>2.机关事业养老保险基金</t>
  </si>
  <si>
    <t>3.工伤保险基金</t>
  </si>
  <si>
    <t>4.失业保险基金</t>
  </si>
  <si>
    <t>当年收支缺口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</si>
</sst>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_ * #,##0_ ;_ * \-#,##0_ ;_ * &quot;-&quot;??_ ;_ @_ "/>
    <numFmt numFmtId="177" formatCode="0_ "/>
    <numFmt numFmtId="178" formatCode="0.0%"/>
    <numFmt numFmtId="179" formatCode="0.0_ "/>
    <numFmt numFmtId="180" formatCode="0_);[Red]\(0\)"/>
  </numFmts>
  <fonts count="56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b/>
      <sz val="9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name val="宋体"/>
      <charset val="134"/>
    </font>
    <font>
      <sz val="10"/>
      <name val="Arial"/>
      <charset val="0"/>
    </font>
    <font>
      <sz val="9"/>
      <name val="SimSun"/>
      <charset val="134"/>
    </font>
    <font>
      <b/>
      <sz val="9"/>
      <color indexed="8"/>
      <name val="宋体"/>
      <charset val="134"/>
      <scheme val="minor"/>
    </font>
    <font>
      <b/>
      <sz val="9"/>
      <name val="Times New Roman"/>
      <charset val="0"/>
    </font>
    <font>
      <sz val="9"/>
      <color indexed="8"/>
      <name val="Times New Roman"/>
      <charset val="0"/>
    </font>
    <font>
      <sz val="9"/>
      <name val="Times New Roman"/>
      <charset val="0"/>
    </font>
    <font>
      <sz val="9"/>
      <color indexed="8"/>
      <name val="SimSun"/>
      <charset val="134"/>
    </font>
    <font>
      <b/>
      <sz val="12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rgb="FFFF0000"/>
      <name val="宋体"/>
      <charset val="134"/>
    </font>
    <font>
      <b/>
      <sz val="9"/>
      <color theme="1"/>
      <name val="宋体"/>
      <charset val="134"/>
    </font>
    <font>
      <sz val="18"/>
      <color indexed="8"/>
      <name val="方正小标宋简体"/>
      <charset val="134"/>
    </font>
    <font>
      <b/>
      <sz val="9"/>
      <color indexed="8"/>
      <name val="SimSun"/>
      <charset val="134"/>
    </font>
    <font>
      <sz val="9"/>
      <color indexed="8"/>
      <name val="宋体"/>
      <charset val="134"/>
      <scheme val="minor"/>
    </font>
    <font>
      <b/>
      <sz val="9"/>
      <color rgb="FF000000"/>
      <name val="SimSun"/>
      <charset val="134"/>
    </font>
    <font>
      <sz val="9"/>
      <color rgb="FF000000"/>
      <name val="SimSun"/>
      <charset val="134"/>
    </font>
    <font>
      <sz val="9"/>
      <color rgb="FFFF0000"/>
      <name val="宋体"/>
      <charset val="134"/>
      <scheme val="minor"/>
    </font>
    <font>
      <b/>
      <sz val="9"/>
      <color rgb="FF000000"/>
      <name val="宋体"/>
      <charset val="134"/>
    </font>
    <font>
      <b/>
      <sz val="9"/>
      <color rgb="FFFF0000"/>
      <name val="宋体"/>
      <charset val="134"/>
      <scheme val="minor"/>
    </font>
    <font>
      <sz val="9"/>
      <color indexed="8"/>
      <name val="宋体"/>
      <charset val="134"/>
      <scheme val="major"/>
    </font>
    <font>
      <b/>
      <sz val="9"/>
      <color indexed="8"/>
      <name val="宋体"/>
      <charset val="134"/>
      <scheme val="major"/>
    </font>
    <font>
      <b/>
      <sz val="10"/>
      <name val="宋体"/>
      <charset val="134"/>
    </font>
    <font>
      <sz val="10"/>
      <color rgb="FFFF0000"/>
      <name val="宋体"/>
      <charset val="134"/>
    </font>
    <font>
      <b/>
      <sz val="10"/>
      <color rgb="FFFF0000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u/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sz val="12"/>
      <name val="Times New Roman"/>
      <charset val="0"/>
    </font>
    <font>
      <sz val="11"/>
      <color indexed="17"/>
      <name val="宋体"/>
      <charset val="134"/>
    </font>
    <font>
      <sz val="11"/>
      <color theme="1"/>
      <name val="宋体"/>
      <charset val="13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6">
    <xf numFmtId="0" fontId="0" fillId="0" borderId="0"/>
    <xf numFmtId="42" fontId="0" fillId="0" borderId="0" applyFont="0" applyFill="0" applyBorder="0" applyAlignment="0" applyProtection="0"/>
    <xf numFmtId="0" fontId="35" fillId="9" borderId="0" applyNumberFormat="0" applyBorder="0" applyAlignment="0" applyProtection="0">
      <alignment vertical="center"/>
    </xf>
    <xf numFmtId="0" fontId="50" fillId="6" borderId="24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3" fillId="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35" fillId="10" borderId="21" applyNumberFormat="0" applyFont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0" borderId="0"/>
    <xf numFmtId="0" fontId="39" fillId="0" borderId="0" applyNumberFormat="0" applyFill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4" fillId="9" borderId="20" applyNumberFormat="0" applyAlignment="0" applyProtection="0">
      <alignment vertical="center"/>
    </xf>
    <xf numFmtId="0" fontId="51" fillId="9" borderId="24" applyNumberFormat="0" applyAlignment="0" applyProtection="0">
      <alignment vertical="center"/>
    </xf>
    <xf numFmtId="0" fontId="36" fillId="3" borderId="18" applyNumberFormat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5" fillId="0" borderId="0"/>
  </cellStyleXfs>
  <cellXfs count="165">
    <xf numFmtId="0" fontId="0" fillId="0" borderId="0" xfId="0"/>
    <xf numFmtId="0" fontId="0" fillId="0" borderId="0" xfId="0" applyFill="1" applyAlignment="1">
      <alignment vertical="center"/>
    </xf>
    <xf numFmtId="0" fontId="1" fillId="0" borderId="0" xfId="0" applyFont="1" applyFill="1" applyAlignment="1"/>
    <xf numFmtId="0" fontId="0" fillId="0" borderId="0" xfId="0" applyFill="1" applyAlignment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177" fontId="6" fillId="0" borderId="1" xfId="8" applyNumberFormat="1" applyFont="1" applyFill="1" applyBorder="1" applyAlignment="1">
      <alignment horizontal="right" vertical="center"/>
    </xf>
    <xf numFmtId="177" fontId="6" fillId="0" borderId="1" xfId="8" applyNumberFormat="1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177" fontId="7" fillId="0" borderId="1" xfId="8" applyNumberFormat="1" applyFont="1" applyFill="1" applyBorder="1" applyAlignment="1">
      <alignment vertical="center"/>
    </xf>
    <xf numFmtId="178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177" fontId="8" fillId="0" borderId="1" xfId="8" applyNumberFormat="1" applyFont="1" applyFill="1" applyBorder="1" applyAlignment="1">
      <alignment vertical="center"/>
    </xf>
    <xf numFmtId="177" fontId="7" fillId="0" borderId="1" xfId="8" applyNumberFormat="1" applyFont="1" applyFill="1" applyBorder="1" applyAlignment="1" applyProtection="1">
      <alignment horizontal="right" vertical="center" wrapText="1"/>
      <protection locked="0"/>
    </xf>
    <xf numFmtId="177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177" fontId="7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177" fontId="7" fillId="0" borderId="1" xfId="8" applyNumberFormat="1" applyFont="1" applyFill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right" vertical="center"/>
    </xf>
    <xf numFmtId="177" fontId="1" fillId="0" borderId="1" xfId="0" applyNumberFormat="1" applyFont="1" applyFill="1" applyBorder="1" applyAlignment="1">
      <alignment horizontal="right" vertical="center"/>
    </xf>
    <xf numFmtId="176" fontId="6" fillId="0" borderId="1" xfId="8" applyNumberFormat="1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/>
    </xf>
    <xf numFmtId="0" fontId="12" fillId="0" borderId="1" xfId="18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right" vertical="center" wrapText="1"/>
    </xf>
    <xf numFmtId="179" fontId="13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4" fillId="0" borderId="1" xfId="5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right" vertical="center" wrapText="1"/>
    </xf>
    <xf numFmtId="179" fontId="15" fillId="0" borderId="1" xfId="0" applyNumberFormat="1" applyFont="1" applyFill="1" applyBorder="1" applyAlignment="1">
      <alignment horizontal="right" vertical="center" wrapText="1"/>
    </xf>
    <xf numFmtId="0" fontId="16" fillId="0" borderId="1" xfId="5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/>
    </xf>
    <xf numFmtId="0" fontId="9" fillId="0" borderId="1" xfId="18" applyFont="1" applyFill="1" applyBorder="1" applyAlignment="1">
      <alignment vertical="center"/>
    </xf>
    <xf numFmtId="0" fontId="6" fillId="0" borderId="1" xfId="18" applyFont="1" applyFill="1" applyBorder="1" applyAlignment="1">
      <alignment vertical="center"/>
    </xf>
    <xf numFmtId="0" fontId="6" fillId="0" borderId="1" xfId="18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3" fillId="0" borderId="0" xfId="53" applyFont="1" applyFill="1" applyBorder="1" applyAlignment="1" applyProtection="1">
      <alignment horizontal="center" vertical="center" wrapText="1"/>
      <protection locked="0"/>
    </xf>
    <xf numFmtId="0" fontId="2" fillId="0" borderId="0" xfId="53" applyFont="1" applyFill="1" applyBorder="1" applyAlignment="1" applyProtection="1">
      <alignment horizontal="center" vertical="center" wrapText="1"/>
      <protection locked="0"/>
    </xf>
    <xf numFmtId="0" fontId="2" fillId="0" borderId="5" xfId="53" applyFont="1" applyFill="1" applyBorder="1" applyAlignment="1" applyProtection="1">
      <alignment horizontal="right" vertical="center" wrapText="1"/>
      <protection locked="0"/>
    </xf>
    <xf numFmtId="0" fontId="9" fillId="0" borderId="1" xfId="54" applyFont="1" applyFill="1" applyBorder="1" applyAlignment="1">
      <alignment vertical="center"/>
    </xf>
    <xf numFmtId="0" fontId="9" fillId="0" borderId="1" xfId="54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180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179" fontId="9" fillId="0" borderId="1" xfId="0" applyNumberFormat="1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right" vertical="center" wrapText="1"/>
    </xf>
    <xf numFmtId="179" fontId="1" fillId="0" borderId="1" xfId="0" applyNumberFormat="1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justify" vertical="center" wrapText="1"/>
    </xf>
    <xf numFmtId="0" fontId="18" fillId="0" borderId="1" xfId="0" applyFont="1" applyFill="1" applyBorder="1" applyAlignment="1">
      <alignment horizontal="center" vertical="center" wrapText="1"/>
    </xf>
    <xf numFmtId="177" fontId="21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18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right" vertical="center" wrapText="1"/>
    </xf>
    <xf numFmtId="0" fontId="26" fillId="0" borderId="10" xfId="0" applyNumberFormat="1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28" fillId="0" borderId="1" xfId="18" applyFont="1" applyFill="1" applyBorder="1" applyAlignment="1">
      <alignment horizontal="left" vertical="center" wrapText="1"/>
    </xf>
    <xf numFmtId="0" fontId="6" fillId="0" borderId="3" xfId="18" applyNumberFormat="1" applyFont="1" applyFill="1" applyBorder="1" applyAlignment="1">
      <alignment horizontal="right" vertical="center" wrapText="1"/>
    </xf>
    <xf numFmtId="0" fontId="29" fillId="0" borderId="1" xfId="18" applyFont="1" applyFill="1" applyBorder="1" applyAlignment="1">
      <alignment horizontal="right" vertical="center" wrapText="1"/>
    </xf>
    <xf numFmtId="0" fontId="6" fillId="0" borderId="3" xfId="18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12" fillId="0" borderId="1" xfId="18" applyFont="1" applyFill="1" applyBorder="1" applyAlignment="1">
      <alignment horizontal="center" vertical="center" wrapText="1"/>
    </xf>
    <xf numFmtId="0" fontId="6" fillId="0" borderId="3" xfId="18" applyFont="1" applyFill="1" applyBorder="1" applyAlignment="1">
      <alignment horizontal="right" vertical="center" wrapText="1"/>
    </xf>
    <xf numFmtId="0" fontId="6" fillId="0" borderId="1" xfId="18" applyFont="1" applyFill="1" applyBorder="1" applyAlignment="1">
      <alignment horizontal="right" vertical="center" wrapText="1"/>
    </xf>
    <xf numFmtId="0" fontId="6" fillId="0" borderId="1" xfId="18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179" fontId="6" fillId="0" borderId="1" xfId="0" applyNumberFormat="1" applyFont="1" applyFill="1" applyBorder="1" applyAlignment="1">
      <alignment horizontal="right" vertical="center" wrapText="1"/>
    </xf>
    <xf numFmtId="0" fontId="26" fillId="0" borderId="10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179" fontId="7" fillId="0" borderId="1" xfId="0" applyNumberFormat="1" applyFont="1" applyFill="1" applyBorder="1" applyAlignment="1">
      <alignment horizontal="right" vertical="center" wrapText="1"/>
    </xf>
    <xf numFmtId="177" fontId="26" fillId="0" borderId="10" xfId="0" applyNumberFormat="1" applyFont="1" applyFill="1" applyBorder="1" applyAlignment="1">
      <alignment horizontal="right" vertical="center" wrapText="1"/>
    </xf>
    <xf numFmtId="177" fontId="24" fillId="0" borderId="1" xfId="0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right" vertical="center" wrapText="1"/>
    </xf>
    <xf numFmtId="179" fontId="6" fillId="0" borderId="6" xfId="0" applyNumberFormat="1" applyFont="1" applyFill="1" applyBorder="1" applyAlignment="1">
      <alignment horizontal="right" vertical="center" wrapText="1"/>
    </xf>
    <xf numFmtId="0" fontId="17" fillId="0" borderId="0" xfId="0" applyFont="1" applyFill="1"/>
    <xf numFmtId="0" fontId="0" fillId="0" borderId="0" xfId="0" applyFill="1"/>
    <xf numFmtId="0" fontId="2" fillId="0" borderId="0" xfId="0" applyFont="1" applyFill="1"/>
    <xf numFmtId="0" fontId="22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righ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0" fontId="32" fillId="0" borderId="1" xfId="0" applyNumberFormat="1" applyFont="1" applyFill="1" applyBorder="1" applyAlignment="1">
      <alignment horizontal="right" vertical="center" wrapText="1"/>
    </xf>
    <xf numFmtId="177" fontId="3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/>
    </xf>
    <xf numFmtId="0" fontId="33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9" fontId="32" fillId="0" borderId="1" xfId="0" applyNumberFormat="1" applyFont="1" applyFill="1" applyBorder="1" applyAlignment="1">
      <alignment horizontal="right" vertical="center"/>
    </xf>
    <xf numFmtId="179" fontId="2" fillId="0" borderId="1" xfId="0" applyNumberFormat="1" applyFont="1" applyFill="1" applyBorder="1" applyAlignment="1">
      <alignment horizontal="right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_SX_BudgetControlSH_U(2)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 4 2" xfId="52"/>
    <cellStyle name="常规_Sheet1" xfId="53"/>
    <cellStyle name="常规_简表二" xfId="54"/>
    <cellStyle name="Normal" xfId="55"/>
  </cellStyles>
  <tableStyles count="0" defaultTableStyle="TableStyleMedium2" defaultPivotStyle="PivotStyleLight16"/>
  <colors>
    <mruColors>
      <color rgb="00FF0000"/>
      <color rgb="0092D050"/>
      <color rgb="0000B0F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43"/>
  <sheetViews>
    <sheetView showZeros="0" tabSelected="1" workbookViewId="0">
      <selection activeCell="I27" sqref="I27"/>
    </sheetView>
  </sheetViews>
  <sheetFormatPr defaultColWidth="9" defaultRowHeight="14.25"/>
  <cols>
    <col min="1" max="1" width="24.25" style="133" customWidth="1"/>
    <col min="2" max="9" width="8.125" style="133" customWidth="1"/>
    <col min="10" max="10" width="7.84166666666667" style="133" customWidth="1"/>
    <col min="11" max="11" width="8.125" style="133" customWidth="1"/>
    <col min="12" max="13" width="8.75" style="133" customWidth="1"/>
    <col min="14" max="14" width="12.625" style="133"/>
    <col min="15" max="15" width="9" style="133"/>
    <col min="16" max="16" width="13.75" style="133"/>
    <col min="17" max="16384" width="9" style="133"/>
  </cols>
  <sheetData>
    <row r="1" spans="1:1">
      <c r="A1" s="134" t="s">
        <v>0</v>
      </c>
    </row>
    <row r="2" ht="36" customHeight="1" spans="1:13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ht="21" customHeight="1" spans="1:13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ht="23.1" customHeight="1" spans="1:13">
      <c r="A4" s="137" t="s">
        <v>3</v>
      </c>
      <c r="B4" s="138" t="s">
        <v>4</v>
      </c>
      <c r="C4" s="139"/>
      <c r="D4" s="139"/>
      <c r="E4" s="139"/>
      <c r="F4" s="140"/>
      <c r="G4" s="141" t="s">
        <v>5</v>
      </c>
      <c r="H4" s="142"/>
      <c r="I4" s="142"/>
      <c r="J4" s="142"/>
      <c r="K4" s="159"/>
      <c r="L4" s="160" t="s">
        <v>6</v>
      </c>
      <c r="M4" s="160" t="s">
        <v>7</v>
      </c>
    </row>
    <row r="5" ht="23.1" customHeight="1" spans="1:13">
      <c r="A5" s="143"/>
      <c r="B5" s="137" t="s">
        <v>8</v>
      </c>
      <c r="C5" s="137" t="s">
        <v>9</v>
      </c>
      <c r="D5" s="137" t="s">
        <v>10</v>
      </c>
      <c r="E5" s="138" t="s">
        <v>11</v>
      </c>
      <c r="F5" s="140"/>
      <c r="G5" s="137" t="s">
        <v>8</v>
      </c>
      <c r="H5" s="137" t="s">
        <v>9</v>
      </c>
      <c r="I5" s="137" t="s">
        <v>10</v>
      </c>
      <c r="J5" s="138" t="s">
        <v>11</v>
      </c>
      <c r="K5" s="140"/>
      <c r="L5" s="161"/>
      <c r="M5" s="161"/>
    </row>
    <row r="6" ht="23.1" customHeight="1" spans="1:13">
      <c r="A6" s="144"/>
      <c r="B6" s="144"/>
      <c r="C6" s="144"/>
      <c r="D6" s="144"/>
      <c r="E6" s="145" t="s">
        <v>12</v>
      </c>
      <c r="F6" s="145" t="s">
        <v>13</v>
      </c>
      <c r="G6" s="144"/>
      <c r="H6" s="144"/>
      <c r="I6" s="144"/>
      <c r="J6" s="145" t="s">
        <v>12</v>
      </c>
      <c r="K6" s="145" t="s">
        <v>13</v>
      </c>
      <c r="L6" s="162"/>
      <c r="M6" s="162"/>
    </row>
    <row r="7" ht="23.1" customHeight="1" spans="1:13">
      <c r="A7" s="146" t="s">
        <v>14</v>
      </c>
      <c r="B7" s="147">
        <f t="shared" ref="B7:K7" si="0">B8+B16</f>
        <v>448800</v>
      </c>
      <c r="C7" s="147">
        <f t="shared" si="0"/>
        <v>311419</v>
      </c>
      <c r="D7" s="147">
        <f t="shared" si="0"/>
        <v>137381</v>
      </c>
      <c r="E7" s="147">
        <f t="shared" si="0"/>
        <v>52060</v>
      </c>
      <c r="F7" s="147">
        <f t="shared" si="0"/>
        <v>85321</v>
      </c>
      <c r="G7" s="147">
        <f t="shared" si="0"/>
        <v>475000</v>
      </c>
      <c r="H7" s="147">
        <f t="shared" si="0"/>
        <v>306155</v>
      </c>
      <c r="I7" s="147">
        <f t="shared" si="0"/>
        <v>168845</v>
      </c>
      <c r="J7" s="147">
        <f t="shared" si="0"/>
        <v>66300</v>
      </c>
      <c r="K7" s="147">
        <f t="shared" si="0"/>
        <v>102545</v>
      </c>
      <c r="L7" s="147">
        <f>G7-B7</f>
        <v>26200</v>
      </c>
      <c r="M7" s="163">
        <f>L7/B7*100</f>
        <v>5.8</v>
      </c>
    </row>
    <row r="8" ht="23.1" customHeight="1" spans="1:13">
      <c r="A8" s="148" t="s">
        <v>15</v>
      </c>
      <c r="B8" s="149">
        <f>SUM(B9:B15)</f>
        <v>403900</v>
      </c>
      <c r="C8" s="149">
        <f>SUM(C9:C15)</f>
        <v>266519</v>
      </c>
      <c r="D8" s="149">
        <f t="shared" ref="C8:F8" si="1">SUM(D9:D22)</f>
        <v>137381</v>
      </c>
      <c r="E8" s="150">
        <f t="shared" si="1"/>
        <v>52060</v>
      </c>
      <c r="F8" s="150">
        <f t="shared" si="1"/>
        <v>85321</v>
      </c>
      <c r="G8" s="147">
        <f t="shared" ref="B8:K8" si="2">SUM(G9:G15)</f>
        <v>355000</v>
      </c>
      <c r="H8" s="147">
        <f t="shared" si="2"/>
        <v>186155</v>
      </c>
      <c r="I8" s="147">
        <f t="shared" si="2"/>
        <v>168845</v>
      </c>
      <c r="J8" s="147">
        <f t="shared" si="2"/>
        <v>66300</v>
      </c>
      <c r="K8" s="147">
        <f t="shared" si="2"/>
        <v>102545</v>
      </c>
      <c r="L8" s="147">
        <f>G8-B8</f>
        <v>-48900</v>
      </c>
      <c r="M8" s="163">
        <f>L8/B8*100</f>
        <v>-12.1</v>
      </c>
    </row>
    <row r="9" ht="23.1" customHeight="1" spans="1:13">
      <c r="A9" s="151" t="s">
        <v>16</v>
      </c>
      <c r="B9" s="152">
        <v>206000</v>
      </c>
      <c r="C9" s="153">
        <f t="shared" ref="C9:C12" si="3">B9-D9</f>
        <v>127985</v>
      </c>
      <c r="D9" s="153">
        <f t="shared" ref="D9:D12" si="4">E9+F9</f>
        <v>78015</v>
      </c>
      <c r="E9" s="153">
        <v>28955</v>
      </c>
      <c r="F9" s="153">
        <v>49060</v>
      </c>
      <c r="G9" s="153">
        <v>155000</v>
      </c>
      <c r="H9" s="153">
        <f>G9-I9</f>
        <v>57351</v>
      </c>
      <c r="I9" s="153">
        <f>SUM(J9:K9)</f>
        <v>97649</v>
      </c>
      <c r="J9" s="153">
        <v>32118</v>
      </c>
      <c r="K9" s="153">
        <v>65531</v>
      </c>
      <c r="L9" s="153">
        <f t="shared" ref="L9:L33" si="5">G9-B9</f>
        <v>-51000</v>
      </c>
      <c r="M9" s="164">
        <f t="shared" ref="M9:M22" si="6">L9/B9*100</f>
        <v>-24.8</v>
      </c>
    </row>
    <row r="10" ht="23.1" customHeight="1" spans="1:13">
      <c r="A10" s="151" t="s">
        <v>17</v>
      </c>
      <c r="B10" s="152">
        <v>96800</v>
      </c>
      <c r="C10" s="153">
        <f t="shared" si="3"/>
        <v>66953</v>
      </c>
      <c r="D10" s="153">
        <f t="shared" si="4"/>
        <v>29847</v>
      </c>
      <c r="E10" s="153">
        <v>13319</v>
      </c>
      <c r="F10" s="153">
        <v>16528</v>
      </c>
      <c r="G10" s="153">
        <v>90100</v>
      </c>
      <c r="H10" s="153">
        <f t="shared" ref="H9:H15" si="7">G10-I10</f>
        <v>54795</v>
      </c>
      <c r="I10" s="153">
        <f t="shared" ref="I10:I15" si="8">SUM(J10:K10)</f>
        <v>35305</v>
      </c>
      <c r="J10" s="153">
        <v>22150</v>
      </c>
      <c r="K10" s="153">
        <v>13155</v>
      </c>
      <c r="L10" s="153">
        <f t="shared" si="5"/>
        <v>-6700</v>
      </c>
      <c r="M10" s="164">
        <f t="shared" si="6"/>
        <v>-6.9</v>
      </c>
    </row>
    <row r="11" ht="23.1" customHeight="1" spans="1:13">
      <c r="A11" s="151" t="s">
        <v>18</v>
      </c>
      <c r="B11" s="152">
        <v>13000</v>
      </c>
      <c r="C11" s="153">
        <f t="shared" si="3"/>
        <v>9717</v>
      </c>
      <c r="D11" s="153">
        <f t="shared" si="4"/>
        <v>3283</v>
      </c>
      <c r="E11" s="153">
        <v>1110</v>
      </c>
      <c r="F11" s="153">
        <v>2173</v>
      </c>
      <c r="G11" s="153">
        <v>15600</v>
      </c>
      <c r="H11" s="153">
        <f t="shared" si="7"/>
        <v>9884</v>
      </c>
      <c r="I11" s="153">
        <f t="shared" si="8"/>
        <v>5716</v>
      </c>
      <c r="J11" s="153">
        <v>2598</v>
      </c>
      <c r="K11" s="153">
        <v>3118</v>
      </c>
      <c r="L11" s="153">
        <f t="shared" si="5"/>
        <v>2600</v>
      </c>
      <c r="M11" s="164">
        <f t="shared" si="6"/>
        <v>20</v>
      </c>
    </row>
    <row r="12" ht="23.1" customHeight="1" spans="1:13">
      <c r="A12" s="151" t="s">
        <v>19</v>
      </c>
      <c r="B12" s="152">
        <v>16100</v>
      </c>
      <c r="C12" s="153">
        <f t="shared" si="3"/>
        <v>16100</v>
      </c>
      <c r="D12" s="153">
        <f t="shared" si="4"/>
        <v>0</v>
      </c>
      <c r="E12" s="153"/>
      <c r="F12" s="153">
        <v>0</v>
      </c>
      <c r="G12" s="153">
        <v>17000</v>
      </c>
      <c r="H12" s="153">
        <f t="shared" si="7"/>
        <v>17000</v>
      </c>
      <c r="I12" s="153">
        <f t="shared" si="8"/>
        <v>0</v>
      </c>
      <c r="J12" s="153"/>
      <c r="K12" s="153">
        <v>0</v>
      </c>
      <c r="L12" s="153">
        <f t="shared" si="5"/>
        <v>900</v>
      </c>
      <c r="M12" s="164">
        <f t="shared" si="6"/>
        <v>5.6</v>
      </c>
    </row>
    <row r="13" ht="23.1" customHeight="1" spans="1:13">
      <c r="A13" s="151" t="s">
        <v>20</v>
      </c>
      <c r="B13" s="153">
        <v>55700</v>
      </c>
      <c r="C13" s="153">
        <v>29464</v>
      </c>
      <c r="D13" s="153">
        <v>26236</v>
      </c>
      <c r="E13" s="153">
        <v>8676</v>
      </c>
      <c r="F13" s="153">
        <v>17560</v>
      </c>
      <c r="G13" s="153">
        <v>55850</v>
      </c>
      <c r="H13" s="153">
        <f t="shared" si="7"/>
        <v>25675</v>
      </c>
      <c r="I13" s="153">
        <f t="shared" si="8"/>
        <v>30175</v>
      </c>
      <c r="J13" s="153">
        <v>9434</v>
      </c>
      <c r="K13" s="153">
        <v>20741</v>
      </c>
      <c r="L13" s="153">
        <f t="shared" si="5"/>
        <v>150</v>
      </c>
      <c r="M13" s="164">
        <f t="shared" si="6"/>
        <v>0.3</v>
      </c>
    </row>
    <row r="14" ht="23.1" customHeight="1" spans="1:13">
      <c r="A14" s="151" t="s">
        <v>21</v>
      </c>
      <c r="B14" s="152">
        <v>2500</v>
      </c>
      <c r="C14" s="153">
        <f>B14-D14</f>
        <v>2500</v>
      </c>
      <c r="D14" s="153">
        <f>E14+F14</f>
        <v>0</v>
      </c>
      <c r="E14" s="154"/>
      <c r="F14" s="153">
        <v>0</v>
      </c>
      <c r="G14" s="153">
        <v>5650</v>
      </c>
      <c r="H14" s="153">
        <f t="shared" si="7"/>
        <v>5650</v>
      </c>
      <c r="I14" s="153">
        <f t="shared" si="8"/>
        <v>0</v>
      </c>
      <c r="J14" s="153"/>
      <c r="K14" s="153"/>
      <c r="L14" s="153">
        <f t="shared" si="5"/>
        <v>3150</v>
      </c>
      <c r="M14" s="164">
        <f t="shared" si="6"/>
        <v>126</v>
      </c>
    </row>
    <row r="15" ht="23.1" customHeight="1" spans="1:13">
      <c r="A15" s="151" t="s">
        <v>22</v>
      </c>
      <c r="B15" s="152">
        <v>13800</v>
      </c>
      <c r="C15" s="153">
        <f>B15-D15</f>
        <v>13800</v>
      </c>
      <c r="D15" s="153">
        <f>E15+F15</f>
        <v>0</v>
      </c>
      <c r="E15" s="154"/>
      <c r="F15" s="153">
        <v>0</v>
      </c>
      <c r="G15" s="153">
        <v>15800</v>
      </c>
      <c r="H15" s="153">
        <f t="shared" si="7"/>
        <v>15800</v>
      </c>
      <c r="I15" s="153">
        <f t="shared" si="8"/>
        <v>0</v>
      </c>
      <c r="J15" s="153"/>
      <c r="K15" s="153"/>
      <c r="L15" s="153">
        <f t="shared" si="5"/>
        <v>2000</v>
      </c>
      <c r="M15" s="164">
        <f t="shared" si="6"/>
        <v>14.5</v>
      </c>
    </row>
    <row r="16" ht="23.1" customHeight="1" spans="1:13">
      <c r="A16" s="148" t="s">
        <v>23</v>
      </c>
      <c r="B16" s="147">
        <f t="shared" ref="B16:B23" si="9">C16+D16</f>
        <v>44900</v>
      </c>
      <c r="C16" s="147">
        <f t="shared" ref="C16:H16" si="10">C17+C20+C21+C22+C23</f>
        <v>44900</v>
      </c>
      <c r="D16" s="147">
        <f t="shared" si="10"/>
        <v>0</v>
      </c>
      <c r="E16" s="147">
        <f t="shared" si="10"/>
        <v>0</v>
      </c>
      <c r="F16" s="147">
        <f t="shared" si="10"/>
        <v>0</v>
      </c>
      <c r="G16" s="147">
        <f t="shared" si="10"/>
        <v>120000</v>
      </c>
      <c r="H16" s="147">
        <f t="shared" si="10"/>
        <v>120000</v>
      </c>
      <c r="I16" s="147"/>
      <c r="J16" s="147"/>
      <c r="K16" s="147"/>
      <c r="L16" s="147">
        <f t="shared" si="5"/>
        <v>75100</v>
      </c>
      <c r="M16" s="163">
        <f t="shared" si="6"/>
        <v>167.3</v>
      </c>
    </row>
    <row r="17" s="132" customFormat="1" ht="23.1" customHeight="1" spans="1:14">
      <c r="A17" s="151" t="s">
        <v>24</v>
      </c>
      <c r="B17" s="153">
        <f t="shared" si="9"/>
        <v>21700</v>
      </c>
      <c r="C17" s="153">
        <v>21700</v>
      </c>
      <c r="D17" s="153"/>
      <c r="E17" s="153"/>
      <c r="F17" s="153"/>
      <c r="G17" s="153">
        <f>G18+G19</f>
        <v>24100</v>
      </c>
      <c r="H17" s="153">
        <f t="shared" ref="H17:H23" si="11">G17-I17</f>
        <v>24100</v>
      </c>
      <c r="I17" s="153"/>
      <c r="J17" s="153"/>
      <c r="K17" s="153"/>
      <c r="L17" s="153">
        <f t="shared" si="5"/>
        <v>2400</v>
      </c>
      <c r="M17" s="164">
        <f t="shared" si="6"/>
        <v>11.1</v>
      </c>
      <c r="N17" s="133"/>
    </row>
    <row r="18" ht="23.1" customHeight="1" spans="1:13">
      <c r="A18" s="151" t="s">
        <v>25</v>
      </c>
      <c r="B18" s="153">
        <f t="shared" si="9"/>
        <v>8400</v>
      </c>
      <c r="C18" s="153">
        <v>8400</v>
      </c>
      <c r="D18" s="153"/>
      <c r="E18" s="153"/>
      <c r="F18" s="153"/>
      <c r="G18" s="153">
        <v>8100</v>
      </c>
      <c r="H18" s="153">
        <f t="shared" si="11"/>
        <v>8100</v>
      </c>
      <c r="I18" s="153"/>
      <c r="J18" s="153"/>
      <c r="K18" s="153"/>
      <c r="L18" s="153">
        <f t="shared" si="5"/>
        <v>-300</v>
      </c>
      <c r="M18" s="164">
        <f t="shared" si="6"/>
        <v>-3.6</v>
      </c>
    </row>
    <row r="19" ht="23.1" customHeight="1" spans="1:13">
      <c r="A19" s="151" t="s">
        <v>26</v>
      </c>
      <c r="B19" s="153">
        <f t="shared" si="9"/>
        <v>13300</v>
      </c>
      <c r="C19" s="153">
        <v>13300</v>
      </c>
      <c r="D19" s="153"/>
      <c r="E19" s="153"/>
      <c r="F19" s="153"/>
      <c r="G19" s="153">
        <v>16000</v>
      </c>
      <c r="H19" s="153">
        <f t="shared" si="11"/>
        <v>16000</v>
      </c>
      <c r="I19" s="153"/>
      <c r="J19" s="153"/>
      <c r="K19" s="153"/>
      <c r="L19" s="153">
        <f t="shared" si="5"/>
        <v>2700</v>
      </c>
      <c r="M19" s="164">
        <f t="shared" si="6"/>
        <v>20.3</v>
      </c>
    </row>
    <row r="20" ht="23.1" customHeight="1" spans="1:13">
      <c r="A20" s="151" t="s">
        <v>27</v>
      </c>
      <c r="B20" s="153">
        <f t="shared" si="9"/>
        <v>6750</v>
      </c>
      <c r="C20" s="153">
        <v>6750</v>
      </c>
      <c r="D20" s="153"/>
      <c r="E20" s="153"/>
      <c r="F20" s="153"/>
      <c r="G20" s="153">
        <v>12850</v>
      </c>
      <c r="H20" s="153">
        <f t="shared" si="11"/>
        <v>12850</v>
      </c>
      <c r="I20" s="153"/>
      <c r="J20" s="153"/>
      <c r="K20" s="153"/>
      <c r="L20" s="153">
        <f t="shared" si="5"/>
        <v>6100</v>
      </c>
      <c r="M20" s="164">
        <f t="shared" si="6"/>
        <v>90.4</v>
      </c>
    </row>
    <row r="21" ht="23.1" customHeight="1" spans="1:13">
      <c r="A21" s="151" t="s">
        <v>28</v>
      </c>
      <c r="B21" s="153">
        <f t="shared" si="9"/>
        <v>11000</v>
      </c>
      <c r="C21" s="153">
        <v>11000</v>
      </c>
      <c r="D21" s="153"/>
      <c r="E21" s="153"/>
      <c r="F21" s="153"/>
      <c r="G21" s="153">
        <v>13400</v>
      </c>
      <c r="H21" s="153">
        <f t="shared" si="11"/>
        <v>13400</v>
      </c>
      <c r="I21" s="153"/>
      <c r="J21" s="153"/>
      <c r="K21" s="153"/>
      <c r="L21" s="153">
        <f t="shared" si="5"/>
        <v>2400</v>
      </c>
      <c r="M21" s="164">
        <f t="shared" si="6"/>
        <v>21.8</v>
      </c>
    </row>
    <row r="22" ht="23.1" customHeight="1" spans="1:13">
      <c r="A22" s="151" t="s">
        <v>29</v>
      </c>
      <c r="B22" s="153">
        <f t="shared" si="9"/>
        <v>-4700</v>
      </c>
      <c r="C22" s="153">
        <v>-4700</v>
      </c>
      <c r="D22" s="153"/>
      <c r="E22" s="153"/>
      <c r="F22" s="153"/>
      <c r="G22" s="153">
        <v>-4700</v>
      </c>
      <c r="H22" s="153">
        <f t="shared" si="11"/>
        <v>-4700</v>
      </c>
      <c r="I22" s="153"/>
      <c r="J22" s="153"/>
      <c r="K22" s="153"/>
      <c r="L22" s="153">
        <f t="shared" si="5"/>
        <v>0</v>
      </c>
      <c r="M22" s="164">
        <f t="shared" si="6"/>
        <v>0</v>
      </c>
    </row>
    <row r="23" ht="23.1" customHeight="1" spans="1:13">
      <c r="A23" s="155" t="s">
        <v>30</v>
      </c>
      <c r="B23" s="153">
        <f t="shared" si="9"/>
        <v>10150</v>
      </c>
      <c r="C23" s="153">
        <v>10150</v>
      </c>
      <c r="D23" s="153"/>
      <c r="E23" s="153"/>
      <c r="F23" s="153"/>
      <c r="G23" s="153">
        <v>74350</v>
      </c>
      <c r="H23" s="153">
        <f t="shared" si="11"/>
        <v>74350</v>
      </c>
      <c r="I23" s="153"/>
      <c r="J23" s="153"/>
      <c r="K23" s="153"/>
      <c r="L23" s="153">
        <f t="shared" si="5"/>
        <v>64200</v>
      </c>
      <c r="M23" s="164">
        <f t="shared" ref="M22:M30" si="12">L23/B23*100</f>
        <v>632.5</v>
      </c>
    </row>
    <row r="24" ht="23.1" customHeight="1" spans="1:13">
      <c r="A24" s="156" t="s">
        <v>31</v>
      </c>
      <c r="B24" s="147">
        <v>20183</v>
      </c>
      <c r="C24" s="147"/>
      <c r="D24" s="157"/>
      <c r="E24" s="157"/>
      <c r="F24" s="157"/>
      <c r="G24" s="147">
        <v>20183</v>
      </c>
      <c r="H24" s="157"/>
      <c r="I24" s="157"/>
      <c r="J24" s="157"/>
      <c r="K24" s="157"/>
      <c r="L24" s="147">
        <f t="shared" si="5"/>
        <v>0</v>
      </c>
      <c r="M24" s="163">
        <f t="shared" si="12"/>
        <v>0</v>
      </c>
    </row>
    <row r="25" ht="23.1" customHeight="1" spans="1:13">
      <c r="A25" s="156" t="s">
        <v>32</v>
      </c>
      <c r="B25" s="147">
        <v>152292</v>
      </c>
      <c r="C25" s="147"/>
      <c r="D25" s="157"/>
      <c r="E25" s="157"/>
      <c r="F25" s="157"/>
      <c r="G25" s="147">
        <v>194453</v>
      </c>
      <c r="H25" s="147"/>
      <c r="I25" s="157"/>
      <c r="J25" s="157"/>
      <c r="K25" s="157"/>
      <c r="L25" s="147">
        <f t="shared" si="5"/>
        <v>42161</v>
      </c>
      <c r="M25" s="163">
        <f t="shared" si="12"/>
        <v>27.7</v>
      </c>
    </row>
    <row r="26" ht="23.1" customHeight="1" spans="1:13">
      <c r="A26" s="156" t="s">
        <v>33</v>
      </c>
      <c r="B26" s="147">
        <v>47500</v>
      </c>
      <c r="C26" s="147"/>
      <c r="D26" s="157"/>
      <c r="E26" s="157"/>
      <c r="F26" s="157"/>
      <c r="G26" s="147">
        <f>26500+43500</f>
        <v>70000</v>
      </c>
      <c r="H26" s="157"/>
      <c r="I26" s="157"/>
      <c r="J26" s="157"/>
      <c r="K26" s="157"/>
      <c r="L26" s="147">
        <f t="shared" si="5"/>
        <v>22500</v>
      </c>
      <c r="M26" s="163">
        <f t="shared" si="12"/>
        <v>47.4</v>
      </c>
    </row>
    <row r="27" ht="23.1" customHeight="1" spans="1:13">
      <c r="A27" s="156" t="s">
        <v>34</v>
      </c>
      <c r="B27" s="147"/>
      <c r="C27" s="147"/>
      <c r="D27" s="157"/>
      <c r="E27" s="157"/>
      <c r="F27" s="157"/>
      <c r="G27" s="147">
        <v>40000</v>
      </c>
      <c r="H27" s="157"/>
      <c r="I27" s="157"/>
      <c r="J27" s="157"/>
      <c r="K27" s="157"/>
      <c r="L27" s="147">
        <f t="shared" si="5"/>
        <v>40000</v>
      </c>
      <c r="M27" s="163"/>
    </row>
    <row r="28" ht="23.1" customHeight="1" spans="1:13">
      <c r="A28" s="156" t="s">
        <v>35</v>
      </c>
      <c r="B28" s="147">
        <v>32200</v>
      </c>
      <c r="C28" s="147"/>
      <c r="D28" s="157"/>
      <c r="E28" s="157"/>
      <c r="F28" s="157"/>
      <c r="G28" s="147">
        <v>125274</v>
      </c>
      <c r="H28" s="157"/>
      <c r="I28" s="157"/>
      <c r="J28" s="157"/>
      <c r="K28" s="157"/>
      <c r="L28" s="147">
        <f t="shared" si="5"/>
        <v>93074</v>
      </c>
      <c r="M28" s="163">
        <f t="shared" si="12"/>
        <v>289</v>
      </c>
    </row>
    <row r="29" ht="23.1" customHeight="1" spans="1:13">
      <c r="A29" s="156" t="s">
        <v>36</v>
      </c>
      <c r="B29" s="147"/>
      <c r="C29" s="147"/>
      <c r="D29" s="157"/>
      <c r="E29" s="157"/>
      <c r="F29" s="157"/>
      <c r="G29" s="147">
        <v>50705</v>
      </c>
      <c r="H29" s="157"/>
      <c r="I29" s="157"/>
      <c r="J29" s="157"/>
      <c r="K29" s="157"/>
      <c r="L29" s="147">
        <f t="shared" si="5"/>
        <v>50705</v>
      </c>
      <c r="M29" s="163"/>
    </row>
    <row r="30" ht="23.1" customHeight="1" spans="1:13">
      <c r="A30" s="156" t="s">
        <v>37</v>
      </c>
      <c r="B30" s="147">
        <v>53864</v>
      </c>
      <c r="C30" s="147"/>
      <c r="D30" s="157"/>
      <c r="E30" s="157"/>
      <c r="F30" s="157"/>
      <c r="G30" s="147">
        <v>53409</v>
      </c>
      <c r="H30" s="147">
        <v>37732</v>
      </c>
      <c r="I30" s="147">
        <v>15677</v>
      </c>
      <c r="J30" s="147"/>
      <c r="K30" s="147"/>
      <c r="L30" s="147">
        <f t="shared" si="5"/>
        <v>-455</v>
      </c>
      <c r="M30" s="163">
        <f>L30/B30*100</f>
        <v>-0.8</v>
      </c>
    </row>
    <row r="31" ht="23.1" customHeight="1" spans="1:13">
      <c r="A31" s="156" t="s">
        <v>38</v>
      </c>
      <c r="B31" s="147">
        <v>65000</v>
      </c>
      <c r="C31" s="147"/>
      <c r="D31" s="157"/>
      <c r="E31" s="157"/>
      <c r="F31" s="157"/>
      <c r="G31" s="147">
        <v>117500</v>
      </c>
      <c r="H31" s="147"/>
      <c r="I31" s="147"/>
      <c r="J31" s="147"/>
      <c r="K31" s="147"/>
      <c r="L31" s="147">
        <f t="shared" si="5"/>
        <v>52500</v>
      </c>
      <c r="M31" s="163">
        <f>L31/B31*100</f>
        <v>80.8</v>
      </c>
    </row>
    <row r="32" ht="23.1" hidden="1" customHeight="1" spans="1:13">
      <c r="A32" s="156" t="s">
        <v>39</v>
      </c>
      <c r="B32" s="147"/>
      <c r="C32" s="157"/>
      <c r="D32" s="157"/>
      <c r="E32" s="157"/>
      <c r="F32" s="157"/>
      <c r="G32" s="157"/>
      <c r="H32" s="157"/>
      <c r="I32" s="157"/>
      <c r="J32" s="157"/>
      <c r="K32" s="157"/>
      <c r="L32" s="147">
        <f t="shared" si="5"/>
        <v>0</v>
      </c>
      <c r="M32" s="163"/>
    </row>
    <row r="33" ht="23.1" customHeight="1" spans="1:13">
      <c r="A33" s="158" t="s">
        <v>40</v>
      </c>
      <c r="B33" s="147">
        <f>SUM(B7,B24,B25,B26,B27,B28,B29,B30,B31,B32)</f>
        <v>819839</v>
      </c>
      <c r="C33" s="147"/>
      <c r="D33" s="147"/>
      <c r="E33" s="147"/>
      <c r="F33" s="147"/>
      <c r="G33" s="147">
        <f>SUM(G7,G24,G25,G26,G27,G28,G29,G30,G31,G32)</f>
        <v>1146524</v>
      </c>
      <c r="H33" s="157"/>
      <c r="I33" s="157"/>
      <c r="J33" s="157"/>
      <c r="K33" s="157"/>
      <c r="L33" s="147">
        <f t="shared" si="5"/>
        <v>326685</v>
      </c>
      <c r="M33" s="163">
        <f>L33/B33*100</f>
        <v>39.8</v>
      </c>
    </row>
    <row r="35" ht="10" customHeight="1"/>
    <row r="36" ht="10" customHeight="1"/>
    <row r="37" ht="10" customHeight="1"/>
    <row r="38" ht="10" customHeight="1"/>
    <row r="39" ht="10" customHeight="1"/>
    <row r="40" ht="10" customHeight="1"/>
    <row r="41" ht="10" customHeight="1"/>
    <row r="42" ht="10" customHeight="1"/>
    <row r="43" ht="10" customHeight="1"/>
  </sheetData>
  <mergeCells count="15">
    <mergeCell ref="A2:M2"/>
    <mergeCell ref="A3:M3"/>
    <mergeCell ref="B4:F4"/>
    <mergeCell ref="G4:K4"/>
    <mergeCell ref="E5:F5"/>
    <mergeCell ref="J5:K5"/>
    <mergeCell ref="A4:A6"/>
    <mergeCell ref="B5:B6"/>
    <mergeCell ref="C5:C6"/>
    <mergeCell ref="D5:D6"/>
    <mergeCell ref="G5:G6"/>
    <mergeCell ref="H5:H6"/>
    <mergeCell ref="I5:I6"/>
    <mergeCell ref="L4:L6"/>
    <mergeCell ref="M4:M6"/>
  </mergeCells>
  <printOptions horizontalCentered="1"/>
  <pageMargins left="0.388888888888889" right="0.388888888888889" top="0.388888888888889" bottom="0.388888888888889" header="0.509027777777778" footer="0.509027777777778"/>
  <pageSetup paperSize="9" scale="73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35"/>
  <sheetViews>
    <sheetView workbookViewId="0">
      <selection activeCell="H1" sqref="H$1:H$1048576"/>
    </sheetView>
  </sheetViews>
  <sheetFormatPr defaultColWidth="8" defaultRowHeight="12.75"/>
  <cols>
    <col min="1" max="1" width="25.75" style="84" customWidth="1"/>
    <col min="2" max="6" width="6.125" style="84" customWidth="1"/>
    <col min="7" max="7" width="6.925" style="84" customWidth="1"/>
    <col min="8" max="8" width="6.125" style="85" customWidth="1"/>
    <col min="9" max="11" width="6.125" style="84" customWidth="1"/>
    <col min="12" max="12" width="8.125" style="84" customWidth="1"/>
    <col min="13" max="13" width="7.875" style="84" customWidth="1"/>
    <col min="14" max="200" width="8" style="84" customWidth="1"/>
    <col min="201" max="16384" width="8" style="84"/>
  </cols>
  <sheetData>
    <row r="1" spans="1:1">
      <c r="A1" s="4" t="s">
        <v>41</v>
      </c>
    </row>
    <row r="2" ht="27.4" customHeight="1" spans="1:13">
      <c r="A2" s="86" t="s">
        <v>42</v>
      </c>
      <c r="B2" s="86"/>
      <c r="C2" s="86"/>
      <c r="D2" s="86"/>
      <c r="E2" s="86"/>
      <c r="F2" s="86"/>
      <c r="G2" s="86"/>
      <c r="H2" s="87"/>
      <c r="I2" s="86"/>
      <c r="J2" s="86"/>
      <c r="K2" s="86"/>
      <c r="L2" s="86"/>
      <c r="M2" s="86"/>
    </row>
    <row r="3" ht="14.45" customHeight="1" spans="1:13">
      <c r="A3" s="88"/>
      <c r="B3" s="4"/>
      <c r="C3" s="4"/>
      <c r="D3" s="4"/>
      <c r="E3" s="4"/>
      <c r="F3" s="4"/>
      <c r="G3" s="4"/>
      <c r="H3" s="89"/>
      <c r="L3" s="122" t="s">
        <v>43</v>
      </c>
      <c r="M3" s="88" t="s">
        <v>44</v>
      </c>
    </row>
    <row r="4" ht="22.5" customHeight="1" spans="1:13">
      <c r="A4" s="90" t="s">
        <v>3</v>
      </c>
      <c r="B4" s="90" t="s">
        <v>4</v>
      </c>
      <c r="C4" s="90"/>
      <c r="D4" s="90"/>
      <c r="E4" s="91" t="s">
        <v>11</v>
      </c>
      <c r="F4" s="92"/>
      <c r="G4" s="90" t="s">
        <v>5</v>
      </c>
      <c r="H4" s="93"/>
      <c r="I4" s="90"/>
      <c r="J4" s="91" t="s">
        <v>11</v>
      </c>
      <c r="K4" s="92"/>
      <c r="L4" s="90" t="s">
        <v>6</v>
      </c>
      <c r="M4" s="90" t="s">
        <v>7</v>
      </c>
    </row>
    <row r="5" ht="22.5" customHeight="1" spans="1:13">
      <c r="A5" s="94"/>
      <c r="B5" s="94" t="s">
        <v>45</v>
      </c>
      <c r="C5" s="94" t="s">
        <v>9</v>
      </c>
      <c r="D5" s="94" t="s">
        <v>10</v>
      </c>
      <c r="E5" s="95" t="s">
        <v>12</v>
      </c>
      <c r="F5" s="95" t="s">
        <v>13</v>
      </c>
      <c r="G5" s="94" t="s">
        <v>45</v>
      </c>
      <c r="H5" s="96" t="s">
        <v>9</v>
      </c>
      <c r="I5" s="94" t="s">
        <v>10</v>
      </c>
      <c r="J5" s="95" t="s">
        <v>12</v>
      </c>
      <c r="K5" s="95" t="s">
        <v>13</v>
      </c>
      <c r="L5" s="94"/>
      <c r="M5" s="94"/>
    </row>
    <row r="6" ht="22.5" customHeight="1" spans="1:13">
      <c r="A6" s="97" t="s">
        <v>46</v>
      </c>
      <c r="B6" s="98">
        <f t="shared" ref="B6:K6" si="0">SUM(B7:B29)</f>
        <v>560000</v>
      </c>
      <c r="C6" s="98">
        <f t="shared" si="0"/>
        <v>495000</v>
      </c>
      <c r="D6" s="98">
        <f t="shared" si="0"/>
        <v>65000</v>
      </c>
      <c r="E6" s="98">
        <f t="shared" si="0"/>
        <v>19412</v>
      </c>
      <c r="F6" s="98">
        <f t="shared" si="0"/>
        <v>45588</v>
      </c>
      <c r="G6" s="99">
        <f>H6+I6</f>
        <v>746000</v>
      </c>
      <c r="H6" s="100">
        <v>648063</v>
      </c>
      <c r="I6" s="99">
        <f t="shared" si="0"/>
        <v>97937</v>
      </c>
      <c r="J6" s="99">
        <f t="shared" si="0"/>
        <v>36514</v>
      </c>
      <c r="K6" s="99">
        <f t="shared" si="0"/>
        <v>61423</v>
      </c>
      <c r="L6" s="98">
        <f>G6-B6</f>
        <v>186000</v>
      </c>
      <c r="M6" s="123">
        <f>(G6-B6)/B6*100</f>
        <v>33.2</v>
      </c>
    </row>
    <row r="7" s="1" customFormat="1" ht="22.5" customHeight="1" spans="1:14">
      <c r="A7" s="101" t="s">
        <v>47</v>
      </c>
      <c r="B7" s="102">
        <v>71744</v>
      </c>
      <c r="C7" s="102">
        <v>40473</v>
      </c>
      <c r="D7" s="102">
        <v>31271</v>
      </c>
      <c r="E7" s="102">
        <v>6456</v>
      </c>
      <c r="F7" s="102">
        <v>24815</v>
      </c>
      <c r="G7" s="103">
        <v>78846</v>
      </c>
      <c r="H7" s="104">
        <v>47575</v>
      </c>
      <c r="I7" s="124">
        <f>J7+K7</f>
        <v>31271</v>
      </c>
      <c r="J7" s="102">
        <v>6456</v>
      </c>
      <c r="K7" s="102">
        <v>24815</v>
      </c>
      <c r="L7" s="125">
        <f t="shared" ref="L7:L29" si="1">G7-B7</f>
        <v>7102</v>
      </c>
      <c r="M7" s="126">
        <f>(G7-B7)/B7*100</f>
        <v>9.9</v>
      </c>
      <c r="N7" s="84"/>
    </row>
    <row r="8" s="1" customFormat="1" ht="22.5" customHeight="1" spans="1:14">
      <c r="A8" s="101" t="s">
        <v>48</v>
      </c>
      <c r="B8" s="102">
        <v>480</v>
      </c>
      <c r="C8" s="102">
        <v>480</v>
      </c>
      <c r="D8" s="102"/>
      <c r="E8" s="102"/>
      <c r="F8" s="102"/>
      <c r="G8" s="103">
        <v>562</v>
      </c>
      <c r="H8" s="104">
        <v>562</v>
      </c>
      <c r="I8" s="124"/>
      <c r="J8" s="102"/>
      <c r="K8" s="102"/>
      <c r="L8" s="125">
        <f t="shared" si="1"/>
        <v>82</v>
      </c>
      <c r="M8" s="126">
        <f t="shared" ref="M8:M29" si="2">(G8-B8)/B8*100</f>
        <v>17.1</v>
      </c>
      <c r="N8" s="84"/>
    </row>
    <row r="9" s="1" customFormat="1" ht="22.5" customHeight="1" spans="1:14">
      <c r="A9" s="101" t="s">
        <v>49</v>
      </c>
      <c r="B9" s="102">
        <v>37009</v>
      </c>
      <c r="C9" s="102">
        <v>36609</v>
      </c>
      <c r="D9" s="102">
        <v>400</v>
      </c>
      <c r="E9" s="102">
        <v>400</v>
      </c>
      <c r="F9" s="102"/>
      <c r="G9" s="103">
        <v>40164</v>
      </c>
      <c r="H9" s="105">
        <v>39764</v>
      </c>
      <c r="I9" s="124">
        <f>J9+K9</f>
        <v>400</v>
      </c>
      <c r="J9" s="102">
        <v>400</v>
      </c>
      <c r="K9" s="102"/>
      <c r="L9" s="125">
        <f t="shared" si="1"/>
        <v>3155</v>
      </c>
      <c r="M9" s="126">
        <f t="shared" si="2"/>
        <v>8.5</v>
      </c>
      <c r="N9" s="84"/>
    </row>
    <row r="10" s="1" customFormat="1" ht="22.5" customHeight="1" spans="1:14">
      <c r="A10" s="101" t="s">
        <v>50</v>
      </c>
      <c r="B10" s="102">
        <v>117840</v>
      </c>
      <c r="C10" s="102">
        <v>115840</v>
      </c>
      <c r="D10" s="102">
        <v>2000</v>
      </c>
      <c r="E10" s="102">
        <v>1000</v>
      </c>
      <c r="F10" s="102">
        <v>1000</v>
      </c>
      <c r="G10" s="103">
        <v>133127</v>
      </c>
      <c r="H10" s="104">
        <v>130127</v>
      </c>
      <c r="I10" s="124">
        <f>J10+K10</f>
        <v>3000</v>
      </c>
      <c r="J10" s="102">
        <v>1000</v>
      </c>
      <c r="K10" s="102">
        <v>2000</v>
      </c>
      <c r="L10" s="125">
        <f t="shared" si="1"/>
        <v>15287</v>
      </c>
      <c r="M10" s="126">
        <f t="shared" si="2"/>
        <v>13</v>
      </c>
      <c r="N10" s="84"/>
    </row>
    <row r="11" s="1" customFormat="1" ht="22.5" customHeight="1" spans="1:14">
      <c r="A11" s="101" t="s">
        <v>51</v>
      </c>
      <c r="B11" s="102">
        <v>23881</v>
      </c>
      <c r="C11" s="102">
        <v>21294</v>
      </c>
      <c r="D11" s="102">
        <v>2587</v>
      </c>
      <c r="E11" s="102">
        <v>2587</v>
      </c>
      <c r="F11" s="102"/>
      <c r="G11" s="103">
        <v>38546</v>
      </c>
      <c r="H11" s="104">
        <v>24022</v>
      </c>
      <c r="I11" s="127">
        <f>J11+K11</f>
        <v>14524</v>
      </c>
      <c r="J11" s="128">
        <v>14524</v>
      </c>
      <c r="K11" s="128"/>
      <c r="L11" s="125">
        <f t="shared" si="1"/>
        <v>14665</v>
      </c>
      <c r="M11" s="126">
        <f t="shared" si="2"/>
        <v>61.4</v>
      </c>
      <c r="N11" s="84"/>
    </row>
    <row r="12" s="1" customFormat="1" ht="22.5" customHeight="1" spans="1:14">
      <c r="A12" s="101" t="s">
        <v>52</v>
      </c>
      <c r="B12" s="102">
        <v>9121</v>
      </c>
      <c r="C12" s="102">
        <v>9121</v>
      </c>
      <c r="D12" s="102"/>
      <c r="E12" s="102"/>
      <c r="F12" s="102"/>
      <c r="G12" s="103">
        <v>11083</v>
      </c>
      <c r="H12" s="104">
        <v>11083</v>
      </c>
      <c r="I12" s="127"/>
      <c r="J12" s="128"/>
      <c r="K12" s="128"/>
      <c r="L12" s="125">
        <f t="shared" si="1"/>
        <v>1962</v>
      </c>
      <c r="M12" s="126">
        <f t="shared" si="2"/>
        <v>21.5</v>
      </c>
      <c r="N12" s="84"/>
    </row>
    <row r="13" s="1" customFormat="1" ht="22.5" customHeight="1" spans="1:14">
      <c r="A13" s="101" t="s">
        <v>53</v>
      </c>
      <c r="B13" s="102">
        <v>79406</v>
      </c>
      <c r="C13" s="102">
        <v>77664</v>
      </c>
      <c r="D13" s="102">
        <v>1742</v>
      </c>
      <c r="E13" s="102">
        <v>526</v>
      </c>
      <c r="F13" s="102">
        <v>1216</v>
      </c>
      <c r="G13" s="103">
        <v>82233</v>
      </c>
      <c r="H13" s="104">
        <v>80491</v>
      </c>
      <c r="I13" s="127">
        <f>J13+K13</f>
        <v>1742</v>
      </c>
      <c r="J13" s="128">
        <v>526</v>
      </c>
      <c r="K13" s="128">
        <v>1216</v>
      </c>
      <c r="L13" s="125">
        <f t="shared" si="1"/>
        <v>2827</v>
      </c>
      <c r="M13" s="126">
        <f t="shared" si="2"/>
        <v>3.6</v>
      </c>
      <c r="N13" s="84"/>
    </row>
    <row r="14" s="1" customFormat="1" ht="22.5" customHeight="1" spans="1:14">
      <c r="A14" s="101" t="s">
        <v>54</v>
      </c>
      <c r="B14" s="102">
        <v>57097</v>
      </c>
      <c r="C14" s="102">
        <v>53538</v>
      </c>
      <c r="D14" s="102">
        <v>3559</v>
      </c>
      <c r="E14" s="102">
        <v>1185</v>
      </c>
      <c r="F14" s="102">
        <v>2374</v>
      </c>
      <c r="G14" s="103">
        <v>102246</v>
      </c>
      <c r="H14" s="104">
        <v>98686</v>
      </c>
      <c r="I14" s="127">
        <f>J14+K14</f>
        <v>3560</v>
      </c>
      <c r="J14" s="128">
        <v>1185</v>
      </c>
      <c r="K14" s="128">
        <v>2375</v>
      </c>
      <c r="L14" s="125">
        <f t="shared" si="1"/>
        <v>45149</v>
      </c>
      <c r="M14" s="126">
        <f t="shared" si="2"/>
        <v>79.1</v>
      </c>
      <c r="N14" s="84"/>
    </row>
    <row r="15" s="1" customFormat="1" ht="22.5" customHeight="1" spans="1:14">
      <c r="A15" s="101" t="s">
        <v>55</v>
      </c>
      <c r="B15" s="102">
        <v>4748</v>
      </c>
      <c r="C15" s="102">
        <v>4748</v>
      </c>
      <c r="D15" s="102"/>
      <c r="E15" s="102"/>
      <c r="F15" s="102"/>
      <c r="G15" s="103">
        <v>6816</v>
      </c>
      <c r="H15" s="104">
        <v>6816</v>
      </c>
      <c r="I15" s="127"/>
      <c r="J15" s="128"/>
      <c r="K15" s="128"/>
      <c r="L15" s="125">
        <f t="shared" si="1"/>
        <v>2068</v>
      </c>
      <c r="M15" s="126">
        <f t="shared" si="2"/>
        <v>43.6</v>
      </c>
      <c r="N15" s="84"/>
    </row>
    <row r="16" s="1" customFormat="1" ht="22.5" customHeight="1" spans="1:14">
      <c r="A16" s="101" t="s">
        <v>56</v>
      </c>
      <c r="B16" s="102">
        <v>31410</v>
      </c>
      <c r="C16" s="102">
        <v>17137</v>
      </c>
      <c r="D16" s="102">
        <v>14273</v>
      </c>
      <c r="E16" s="102">
        <v>5439</v>
      </c>
      <c r="F16" s="102">
        <v>8834</v>
      </c>
      <c r="G16" s="103">
        <v>63480</v>
      </c>
      <c r="H16" s="104">
        <v>29708</v>
      </c>
      <c r="I16" s="127">
        <f>J16+K16</f>
        <v>33772</v>
      </c>
      <c r="J16" s="128">
        <v>10604</v>
      </c>
      <c r="K16" s="128">
        <v>23168</v>
      </c>
      <c r="L16" s="125">
        <f t="shared" si="1"/>
        <v>32070</v>
      </c>
      <c r="M16" s="126">
        <f t="shared" si="2"/>
        <v>102.1</v>
      </c>
      <c r="N16" s="84"/>
    </row>
    <row r="17" s="1" customFormat="1" ht="22.5" customHeight="1" spans="1:14">
      <c r="A17" s="101" t="s">
        <v>57</v>
      </c>
      <c r="B17" s="102">
        <v>48401</v>
      </c>
      <c r="C17" s="102">
        <v>41857</v>
      </c>
      <c r="D17" s="102">
        <v>6544</v>
      </c>
      <c r="E17" s="102">
        <v>1301</v>
      </c>
      <c r="F17" s="102">
        <v>5243</v>
      </c>
      <c r="G17" s="103">
        <v>53713</v>
      </c>
      <c r="H17" s="104">
        <v>46669</v>
      </c>
      <c r="I17" s="124">
        <f>J17+K17</f>
        <v>7044</v>
      </c>
      <c r="J17" s="102">
        <v>1301</v>
      </c>
      <c r="K17" s="102">
        <v>5743</v>
      </c>
      <c r="L17" s="125">
        <f t="shared" si="1"/>
        <v>5312</v>
      </c>
      <c r="M17" s="126">
        <f t="shared" si="2"/>
        <v>11</v>
      </c>
      <c r="N17" s="84"/>
    </row>
    <row r="18" s="1" customFormat="1" ht="22.5" customHeight="1" spans="1:14">
      <c r="A18" s="101" t="s">
        <v>58</v>
      </c>
      <c r="B18" s="102">
        <v>18406</v>
      </c>
      <c r="C18" s="102">
        <v>18406</v>
      </c>
      <c r="D18" s="102"/>
      <c r="E18" s="102"/>
      <c r="F18" s="102"/>
      <c r="G18" s="103">
        <v>62545</v>
      </c>
      <c r="H18" s="104">
        <v>62545</v>
      </c>
      <c r="I18" s="124"/>
      <c r="J18" s="102"/>
      <c r="K18" s="102"/>
      <c r="L18" s="125">
        <f t="shared" si="1"/>
        <v>44139</v>
      </c>
      <c r="M18" s="126">
        <f t="shared" si="2"/>
        <v>239.8</v>
      </c>
      <c r="N18" s="84"/>
    </row>
    <row r="19" s="1" customFormat="1" ht="22.5" customHeight="1" spans="1:14">
      <c r="A19" s="101" t="s">
        <v>59</v>
      </c>
      <c r="B19" s="102">
        <v>345</v>
      </c>
      <c r="C19" s="102">
        <v>345</v>
      </c>
      <c r="D19" s="102"/>
      <c r="E19" s="102"/>
      <c r="F19" s="102"/>
      <c r="G19" s="103">
        <v>4659</v>
      </c>
      <c r="H19" s="104">
        <v>4659</v>
      </c>
      <c r="I19" s="124"/>
      <c r="J19" s="102"/>
      <c r="K19" s="102"/>
      <c r="L19" s="125">
        <f t="shared" si="1"/>
        <v>4314</v>
      </c>
      <c r="M19" s="126">
        <f t="shared" si="2"/>
        <v>1250.4</v>
      </c>
      <c r="N19" s="84"/>
    </row>
    <row r="20" s="1" customFormat="1" ht="22.5" customHeight="1" spans="1:14">
      <c r="A20" s="101" t="s">
        <v>60</v>
      </c>
      <c r="B20" s="102">
        <v>785</v>
      </c>
      <c r="C20" s="102">
        <v>785</v>
      </c>
      <c r="D20" s="102"/>
      <c r="E20" s="102"/>
      <c r="F20" s="102"/>
      <c r="G20" s="103">
        <v>4037</v>
      </c>
      <c r="H20" s="104">
        <v>4037</v>
      </c>
      <c r="I20" s="124"/>
      <c r="J20" s="102"/>
      <c r="K20" s="102"/>
      <c r="L20" s="125">
        <f t="shared" si="1"/>
        <v>3252</v>
      </c>
      <c r="M20" s="126">
        <f t="shared" si="2"/>
        <v>414.3</v>
      </c>
      <c r="N20" s="84"/>
    </row>
    <row r="21" s="1" customFormat="1" ht="22.5" customHeight="1" spans="1:14">
      <c r="A21" s="101" t="s">
        <v>61</v>
      </c>
      <c r="B21" s="102">
        <v>1206</v>
      </c>
      <c r="C21" s="102">
        <v>1206</v>
      </c>
      <c r="D21" s="102"/>
      <c r="E21" s="102"/>
      <c r="F21" s="102"/>
      <c r="G21" s="103">
        <v>1206</v>
      </c>
      <c r="H21" s="104" t="s">
        <v>62</v>
      </c>
      <c r="I21" s="124"/>
      <c r="J21" s="102"/>
      <c r="K21" s="102"/>
      <c r="L21" s="125">
        <f t="shared" si="1"/>
        <v>0</v>
      </c>
      <c r="M21" s="126">
        <f t="shared" si="2"/>
        <v>0</v>
      </c>
      <c r="N21" s="84"/>
    </row>
    <row r="22" s="1" customFormat="1" ht="22.5" customHeight="1" spans="1:14">
      <c r="A22" s="101" t="s">
        <v>63</v>
      </c>
      <c r="B22" s="102">
        <v>9675</v>
      </c>
      <c r="C22" s="102">
        <v>9675</v>
      </c>
      <c r="D22" s="102"/>
      <c r="E22" s="102"/>
      <c r="F22" s="102"/>
      <c r="G22" s="103">
        <v>11368</v>
      </c>
      <c r="H22" s="104">
        <v>11368</v>
      </c>
      <c r="I22" s="124"/>
      <c r="J22" s="102"/>
      <c r="K22" s="102"/>
      <c r="L22" s="125">
        <f t="shared" si="1"/>
        <v>1693</v>
      </c>
      <c r="M22" s="126">
        <f t="shared" si="2"/>
        <v>17.5</v>
      </c>
      <c r="N22" s="84"/>
    </row>
    <row r="23" s="1" customFormat="1" ht="22.5" customHeight="1" spans="1:14">
      <c r="A23" s="101" t="s">
        <v>64</v>
      </c>
      <c r="B23" s="102">
        <v>22650</v>
      </c>
      <c r="C23" s="102">
        <v>20026</v>
      </c>
      <c r="D23" s="102">
        <v>2624</v>
      </c>
      <c r="E23" s="102">
        <v>518</v>
      </c>
      <c r="F23" s="102">
        <v>2106</v>
      </c>
      <c r="G23" s="103">
        <v>23190</v>
      </c>
      <c r="H23" s="104">
        <v>20566</v>
      </c>
      <c r="I23" s="124">
        <f>J23+K23</f>
        <v>2624</v>
      </c>
      <c r="J23" s="102">
        <v>518</v>
      </c>
      <c r="K23" s="102">
        <v>2106</v>
      </c>
      <c r="L23" s="125">
        <f t="shared" si="1"/>
        <v>540</v>
      </c>
      <c r="M23" s="126">
        <f t="shared" si="2"/>
        <v>2.4</v>
      </c>
      <c r="N23" s="84"/>
    </row>
    <row r="24" s="1" customFormat="1" ht="22.5" customHeight="1" spans="1:14">
      <c r="A24" s="101" t="s">
        <v>65</v>
      </c>
      <c r="B24" s="106"/>
      <c r="C24" s="106"/>
      <c r="D24" s="106"/>
      <c r="E24" s="106"/>
      <c r="F24" s="106"/>
      <c r="G24" s="103">
        <v>40</v>
      </c>
      <c r="H24" s="104" t="s">
        <v>66</v>
      </c>
      <c r="I24" s="124"/>
      <c r="J24" s="106"/>
      <c r="K24" s="106"/>
      <c r="L24" s="125">
        <f t="shared" si="1"/>
        <v>40</v>
      </c>
      <c r="M24" s="126"/>
      <c r="N24" s="84"/>
    </row>
    <row r="25" s="1" customFormat="1" ht="22.5" customHeight="1" spans="1:14">
      <c r="A25" s="101" t="s">
        <v>67</v>
      </c>
      <c r="B25" s="102">
        <v>2441</v>
      </c>
      <c r="C25" s="102">
        <v>2441</v>
      </c>
      <c r="D25" s="102"/>
      <c r="E25" s="102"/>
      <c r="F25" s="102"/>
      <c r="G25" s="103">
        <v>2811</v>
      </c>
      <c r="H25" s="104">
        <v>2811</v>
      </c>
      <c r="I25" s="124"/>
      <c r="J25" s="102"/>
      <c r="K25" s="102"/>
      <c r="L25" s="125">
        <f t="shared" si="1"/>
        <v>370</v>
      </c>
      <c r="M25" s="126">
        <f t="shared" si="2"/>
        <v>15.2</v>
      </c>
      <c r="N25" s="84"/>
    </row>
    <row r="26" s="1" customFormat="1" ht="22.5" customHeight="1" spans="1:14">
      <c r="A26" s="101" t="s">
        <v>68</v>
      </c>
      <c r="B26" s="102">
        <v>5000</v>
      </c>
      <c r="C26" s="102">
        <v>5000</v>
      </c>
      <c r="D26" s="102"/>
      <c r="E26" s="102"/>
      <c r="F26" s="102"/>
      <c r="G26" s="103"/>
      <c r="H26" s="107"/>
      <c r="I26" s="124"/>
      <c r="J26" s="102"/>
      <c r="K26" s="102"/>
      <c r="L26" s="125">
        <f t="shared" si="1"/>
        <v>-5000</v>
      </c>
      <c r="M26" s="126">
        <f t="shared" si="2"/>
        <v>-100</v>
      </c>
      <c r="N26" s="84"/>
    </row>
    <row r="27" s="1" customFormat="1" ht="22.5" customHeight="1" spans="1:14">
      <c r="A27" s="101" t="s">
        <v>69</v>
      </c>
      <c r="B27" s="106"/>
      <c r="C27" s="106"/>
      <c r="D27" s="106"/>
      <c r="E27" s="106"/>
      <c r="F27" s="106"/>
      <c r="G27" s="103">
        <v>2595</v>
      </c>
      <c r="H27" s="104">
        <v>2595</v>
      </c>
      <c r="I27" s="124"/>
      <c r="J27" s="106"/>
      <c r="K27" s="106"/>
      <c r="L27" s="125">
        <f t="shared" si="1"/>
        <v>2595</v>
      </c>
      <c r="M27" s="126"/>
      <c r="N27" s="84"/>
    </row>
    <row r="28" s="1" customFormat="1" ht="22.5" customHeight="1" spans="1:14">
      <c r="A28" s="101" t="s">
        <v>70</v>
      </c>
      <c r="B28" s="102">
        <v>18250</v>
      </c>
      <c r="C28" s="102">
        <v>18250</v>
      </c>
      <c r="D28" s="102"/>
      <c r="E28" s="102"/>
      <c r="F28" s="102"/>
      <c r="G28" s="103">
        <v>22629</v>
      </c>
      <c r="H28" s="104" t="s">
        <v>71</v>
      </c>
      <c r="I28" s="124"/>
      <c r="J28" s="102"/>
      <c r="K28" s="102"/>
      <c r="L28" s="125">
        <f t="shared" si="1"/>
        <v>4379</v>
      </c>
      <c r="M28" s="126">
        <f t="shared" si="2"/>
        <v>24</v>
      </c>
      <c r="N28" s="84"/>
    </row>
    <row r="29" s="1" customFormat="1" ht="22.5" customHeight="1" spans="1:14">
      <c r="A29" s="101" t="s">
        <v>72</v>
      </c>
      <c r="B29" s="102">
        <v>105</v>
      </c>
      <c r="C29" s="102">
        <v>105</v>
      </c>
      <c r="D29" s="102"/>
      <c r="E29" s="102"/>
      <c r="F29" s="102"/>
      <c r="G29" s="103">
        <v>105</v>
      </c>
      <c r="H29" s="104" t="s">
        <v>73</v>
      </c>
      <c r="I29" s="124"/>
      <c r="J29" s="102"/>
      <c r="K29" s="102"/>
      <c r="L29" s="125">
        <f t="shared" si="1"/>
        <v>0</v>
      </c>
      <c r="M29" s="126">
        <f t="shared" si="2"/>
        <v>0</v>
      </c>
      <c r="N29" s="84"/>
    </row>
    <row r="30" s="1" customFormat="1" ht="22.5" customHeight="1" spans="1:14">
      <c r="A30" s="108"/>
      <c r="B30" s="109"/>
      <c r="C30" s="110"/>
      <c r="D30" s="110"/>
      <c r="E30" s="110"/>
      <c r="F30" s="110"/>
      <c r="G30" s="108"/>
      <c r="H30" s="111"/>
      <c r="I30" s="129"/>
      <c r="J30" s="129"/>
      <c r="K30" s="129"/>
      <c r="L30" s="125"/>
      <c r="M30" s="126"/>
      <c r="N30" s="84"/>
    </row>
    <row r="31" s="83" customFormat="1" ht="22.5" customHeight="1" spans="1:14">
      <c r="A31" s="112" t="s">
        <v>74</v>
      </c>
      <c r="B31" s="113">
        <v>32200</v>
      </c>
      <c r="C31" s="113"/>
      <c r="D31" s="114"/>
      <c r="E31" s="114"/>
      <c r="F31" s="114"/>
      <c r="G31" s="113">
        <v>125274</v>
      </c>
      <c r="H31" s="115"/>
      <c r="I31" s="99"/>
      <c r="J31" s="99"/>
      <c r="K31" s="99"/>
      <c r="L31" s="130">
        <f>G31-B31</f>
        <v>93074</v>
      </c>
      <c r="M31" s="131">
        <f>(G31-B31)/B31*100</f>
        <v>289</v>
      </c>
      <c r="N31" s="84"/>
    </row>
    <row r="32" s="83" customFormat="1" ht="22.5" customHeight="1" spans="1:14">
      <c r="A32" s="52" t="s">
        <v>75</v>
      </c>
      <c r="B32" s="113">
        <v>108775</v>
      </c>
      <c r="C32" s="113"/>
      <c r="D32" s="114"/>
      <c r="E32" s="114"/>
      <c r="F32" s="114"/>
      <c r="G32" s="99">
        <f>156841</f>
        <v>156841</v>
      </c>
      <c r="H32" s="100"/>
      <c r="I32" s="99"/>
      <c r="J32" s="99"/>
      <c r="K32" s="99"/>
      <c r="L32" s="130">
        <f>G32-B32</f>
        <v>48066</v>
      </c>
      <c r="M32" s="131">
        <f>(G32-B32)/B32*100</f>
        <v>44.2</v>
      </c>
      <c r="N32" s="84"/>
    </row>
    <row r="33" s="83" customFormat="1" ht="22.5" customHeight="1" spans="1:14">
      <c r="A33" s="52" t="s">
        <v>76</v>
      </c>
      <c r="B33" s="113">
        <v>53864</v>
      </c>
      <c r="C33" s="113"/>
      <c r="D33" s="114"/>
      <c r="E33" s="114"/>
      <c r="F33" s="114"/>
      <c r="G33" s="113">
        <v>53409</v>
      </c>
      <c r="H33" s="115">
        <v>37732</v>
      </c>
      <c r="I33" s="113">
        <v>15677</v>
      </c>
      <c r="J33" s="116"/>
      <c r="K33" s="116"/>
      <c r="L33" s="130">
        <f>G33-B33</f>
        <v>-455</v>
      </c>
      <c r="M33" s="131">
        <f>(G33-B33)/B33*100</f>
        <v>-0.8</v>
      </c>
      <c r="N33" s="84"/>
    </row>
    <row r="34" s="83" customFormat="1" ht="22.5" customHeight="1" spans="1:14">
      <c r="A34" s="52" t="s">
        <v>77</v>
      </c>
      <c r="B34" s="113">
        <v>65000</v>
      </c>
      <c r="C34" s="114"/>
      <c r="D34" s="114"/>
      <c r="E34" s="114"/>
      <c r="F34" s="114"/>
      <c r="G34" s="116">
        <v>65000</v>
      </c>
      <c r="H34" s="117"/>
      <c r="I34" s="116"/>
      <c r="J34" s="116"/>
      <c r="K34" s="116"/>
      <c r="L34" s="130">
        <f>G34-B34</f>
        <v>0</v>
      </c>
      <c r="M34" s="131">
        <f>(G34-B34)/B34*100</f>
        <v>0</v>
      </c>
      <c r="N34" s="84"/>
    </row>
    <row r="35" s="83" customFormat="1" ht="22.5" customHeight="1" spans="1:14">
      <c r="A35" s="118" t="s">
        <v>78</v>
      </c>
      <c r="B35" s="119">
        <f>B33+B32+B31+B6+B34</f>
        <v>819839</v>
      </c>
      <c r="C35" s="119"/>
      <c r="D35" s="114"/>
      <c r="E35" s="114"/>
      <c r="F35" s="114"/>
      <c r="G35" s="120">
        <f>一般公共预算收入!G33</f>
        <v>1146524</v>
      </c>
      <c r="H35" s="121"/>
      <c r="I35" s="114"/>
      <c r="J35" s="114"/>
      <c r="K35" s="114"/>
      <c r="L35" s="130">
        <f>G35-B35</f>
        <v>326685</v>
      </c>
      <c r="M35" s="131">
        <f>(G35-B35)/B35*100</f>
        <v>39.8</v>
      </c>
      <c r="N35" s="84"/>
    </row>
  </sheetData>
  <mergeCells count="8">
    <mergeCell ref="A2:M2"/>
    <mergeCell ref="B4:D4"/>
    <mergeCell ref="E4:F4"/>
    <mergeCell ref="G4:I4"/>
    <mergeCell ref="J4:K4"/>
    <mergeCell ref="A4:A5"/>
    <mergeCell ref="L4:L5"/>
    <mergeCell ref="M4:M5"/>
  </mergeCells>
  <printOptions horizontalCentered="1"/>
  <pageMargins left="0.388888888888889" right="0.388888888888889" top="0.388888888888889" bottom="0.388888888888889" header="0.509027777777778" footer="0.509027777777778"/>
  <pageSetup paperSize="9" scale="86" orientation="portrait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24"/>
  <sheetViews>
    <sheetView showZeros="0" topLeftCell="A2" workbookViewId="0">
      <selection activeCell="K11" sqref="K11"/>
    </sheetView>
  </sheetViews>
  <sheetFormatPr defaultColWidth="9" defaultRowHeight="14.25"/>
  <cols>
    <col min="1" max="1" width="32.125" style="1" customWidth="1"/>
    <col min="2" max="5" width="13.125" style="1" customWidth="1"/>
    <col min="6" max="6" width="9" style="1"/>
    <col min="7" max="7" width="18.625" style="1" hidden="1" customWidth="1"/>
    <col min="8" max="16384" width="9" style="1"/>
  </cols>
  <sheetData>
    <row r="1" spans="1:1">
      <c r="A1" s="4" t="s">
        <v>79</v>
      </c>
    </row>
    <row r="2" ht="35.1" customHeight="1" spans="1:5">
      <c r="A2" s="66" t="s">
        <v>80</v>
      </c>
      <c r="B2" s="66"/>
      <c r="C2" s="66"/>
      <c r="D2" s="66"/>
      <c r="E2" s="66"/>
    </row>
    <row r="3" ht="17.1" customHeight="1" spans="1:5">
      <c r="A3" s="67"/>
      <c r="B3" s="68" t="s">
        <v>2</v>
      </c>
      <c r="C3" s="68"/>
      <c r="D3" s="68"/>
      <c r="E3" s="68"/>
    </row>
    <row r="4" ht="35.1" customHeight="1" spans="1:5">
      <c r="A4" s="69" t="s">
        <v>81</v>
      </c>
      <c r="B4" s="70" t="s">
        <v>4</v>
      </c>
      <c r="C4" s="70" t="s">
        <v>5</v>
      </c>
      <c r="D4" s="70" t="s">
        <v>82</v>
      </c>
      <c r="E4" s="70" t="s">
        <v>83</v>
      </c>
    </row>
    <row r="5" s="65" customFormat="1" ht="35.1" customHeight="1" spans="1:5">
      <c r="A5" s="71" t="s">
        <v>84</v>
      </c>
      <c r="B5" s="72">
        <f>B6+B7+B8+B10+B11+B12+B13+B14+B15</f>
        <v>410700</v>
      </c>
      <c r="C5" s="72">
        <f>C6+C7+C8+C10+C11+C12+C13+C14+C15</f>
        <v>227680</v>
      </c>
      <c r="D5" s="73">
        <f>C5-B5</f>
        <v>-183020</v>
      </c>
      <c r="E5" s="74">
        <f>(C5-B5)/B5*100</f>
        <v>-44.6</v>
      </c>
    </row>
    <row r="6" ht="35.1" customHeight="1" spans="1:5">
      <c r="A6" s="75" t="s">
        <v>85</v>
      </c>
      <c r="B6" s="76">
        <v>191800</v>
      </c>
      <c r="C6" s="76">
        <f>66000-C7-C8</f>
        <v>65450</v>
      </c>
      <c r="D6" s="76">
        <f>C6-B6</f>
        <v>-126350</v>
      </c>
      <c r="E6" s="77">
        <f t="shared" ref="E6:E20" si="0">(C6-B6)/B6*100</f>
        <v>-65.9</v>
      </c>
    </row>
    <row r="7" ht="35.1" customHeight="1" spans="1:5">
      <c r="A7" s="75" t="s">
        <v>86</v>
      </c>
      <c r="B7" s="76">
        <v>6000</v>
      </c>
      <c r="C7" s="76">
        <v>250</v>
      </c>
      <c r="D7" s="76">
        <f t="shared" ref="D7:D23" si="1">C7-B7</f>
        <v>-5750</v>
      </c>
      <c r="E7" s="77">
        <f t="shared" si="0"/>
        <v>-95.8</v>
      </c>
    </row>
    <row r="8" ht="35.1" customHeight="1" spans="1:5">
      <c r="A8" s="75" t="s">
        <v>87</v>
      </c>
      <c r="B8" s="76">
        <v>400</v>
      </c>
      <c r="C8" s="76">
        <v>300</v>
      </c>
      <c r="D8" s="76">
        <f t="shared" si="1"/>
        <v>-100</v>
      </c>
      <c r="E8" s="77">
        <f t="shared" si="0"/>
        <v>-25</v>
      </c>
    </row>
    <row r="9" ht="35.1" customHeight="1" spans="1:5">
      <c r="A9" s="75" t="s">
        <v>88</v>
      </c>
      <c r="B9" s="76">
        <f>B10+B11</f>
        <v>500</v>
      </c>
      <c r="C9" s="76">
        <f>C10+C11</f>
        <v>800</v>
      </c>
      <c r="D9" s="76">
        <f t="shared" si="1"/>
        <v>300</v>
      </c>
      <c r="E9" s="77">
        <f t="shared" si="0"/>
        <v>60</v>
      </c>
    </row>
    <row r="10" ht="35.1" customHeight="1" spans="1:5">
      <c r="A10" s="75" t="s">
        <v>89</v>
      </c>
      <c r="B10" s="76">
        <v>150</v>
      </c>
      <c r="C10" s="76">
        <v>230</v>
      </c>
      <c r="D10" s="76">
        <f t="shared" si="1"/>
        <v>80</v>
      </c>
      <c r="E10" s="77">
        <f t="shared" si="0"/>
        <v>53.3</v>
      </c>
    </row>
    <row r="11" ht="35.1" customHeight="1" spans="1:5">
      <c r="A11" s="75" t="s">
        <v>90</v>
      </c>
      <c r="B11" s="76">
        <v>350</v>
      </c>
      <c r="C11" s="76">
        <v>570</v>
      </c>
      <c r="D11" s="76">
        <f t="shared" si="1"/>
        <v>220</v>
      </c>
      <c r="E11" s="77">
        <f t="shared" si="0"/>
        <v>62.9</v>
      </c>
    </row>
    <row r="12" ht="35.1" customHeight="1" spans="1:5">
      <c r="A12" s="75" t="s">
        <v>91</v>
      </c>
      <c r="B12" s="76">
        <v>7800</v>
      </c>
      <c r="C12" s="76">
        <v>7800</v>
      </c>
      <c r="D12" s="76">
        <f t="shared" si="1"/>
        <v>0</v>
      </c>
      <c r="E12" s="77">
        <f t="shared" si="0"/>
        <v>0</v>
      </c>
    </row>
    <row r="13" ht="35.1" customHeight="1" spans="1:17">
      <c r="A13" s="75" t="s">
        <v>92</v>
      </c>
      <c r="B13" s="76">
        <v>5700</v>
      </c>
      <c r="C13" s="76">
        <v>7000</v>
      </c>
      <c r="D13" s="76">
        <f t="shared" si="1"/>
        <v>1300</v>
      </c>
      <c r="E13" s="77">
        <f t="shared" si="0"/>
        <v>22.8</v>
      </c>
      <c r="Q13" s="1">
        <f>SUM(Q11:Q12)</f>
        <v>0</v>
      </c>
    </row>
    <row r="14" ht="35.1" customHeight="1" spans="1:8">
      <c r="A14" s="75" t="s">
        <v>93</v>
      </c>
      <c r="B14" s="76">
        <v>198500</v>
      </c>
      <c r="C14" s="76">
        <v>105180</v>
      </c>
      <c r="D14" s="76">
        <f t="shared" si="1"/>
        <v>-93320</v>
      </c>
      <c r="E14" s="77">
        <f t="shared" si="0"/>
        <v>-47</v>
      </c>
      <c r="G14" s="1">
        <f>49600+13800+9880+22800+21000-16900+5000</f>
        <v>105180</v>
      </c>
      <c r="H14" s="1">
        <f>G14-C14</f>
        <v>0</v>
      </c>
    </row>
    <row r="15" ht="35.1" customHeight="1" spans="1:5">
      <c r="A15" s="75" t="s">
        <v>94</v>
      </c>
      <c r="B15" s="78">
        <f>SUM(B16:B17)</f>
        <v>0</v>
      </c>
      <c r="C15" s="76">
        <f>SUM(C16:C17)</f>
        <v>40900</v>
      </c>
      <c r="D15" s="76">
        <f t="shared" si="1"/>
        <v>40900</v>
      </c>
      <c r="E15" s="77"/>
    </row>
    <row r="16" ht="35.1" customHeight="1" spans="1:5">
      <c r="A16" s="75" t="s">
        <v>95</v>
      </c>
      <c r="B16" s="76"/>
      <c r="C16" s="76">
        <v>17200</v>
      </c>
      <c r="D16" s="76">
        <f t="shared" si="1"/>
        <v>17200</v>
      </c>
      <c r="E16" s="77"/>
    </row>
    <row r="17" ht="35.1" customHeight="1" spans="1:5">
      <c r="A17" s="75" t="s">
        <v>96</v>
      </c>
      <c r="B17" s="76"/>
      <c r="C17" s="76">
        <v>23700</v>
      </c>
      <c r="D17" s="76">
        <f t="shared" si="1"/>
        <v>23700</v>
      </c>
      <c r="E17" s="77"/>
    </row>
    <row r="18" ht="35.1" customHeight="1" spans="1:5">
      <c r="A18" s="79" t="s">
        <v>97</v>
      </c>
      <c r="B18" s="73">
        <v>9347</v>
      </c>
      <c r="C18" s="73">
        <v>46800</v>
      </c>
      <c r="D18" s="73">
        <f t="shared" si="1"/>
        <v>37453</v>
      </c>
      <c r="E18" s="74">
        <f t="shared" ref="E18:E23" si="2">(C18-B18)/B18*100</f>
        <v>400.7</v>
      </c>
    </row>
    <row r="19" ht="35.1" customHeight="1" spans="1:5">
      <c r="A19" s="79" t="s">
        <v>98</v>
      </c>
      <c r="B19" s="73">
        <v>87979</v>
      </c>
      <c r="C19" s="73">
        <v>78939</v>
      </c>
      <c r="D19" s="73">
        <f t="shared" si="1"/>
        <v>-9040</v>
      </c>
      <c r="E19" s="74">
        <f t="shared" si="2"/>
        <v>-10.3</v>
      </c>
    </row>
    <row r="20" ht="35.1" customHeight="1" spans="1:5">
      <c r="A20" s="79" t="s">
        <v>99</v>
      </c>
      <c r="B20" s="73">
        <f>SUM(B21:B22)</f>
        <v>1000</v>
      </c>
      <c r="C20" s="73">
        <f>SUM(C21:C22)</f>
        <v>27320</v>
      </c>
      <c r="D20" s="73">
        <f t="shared" si="1"/>
        <v>26320</v>
      </c>
      <c r="E20" s="74">
        <f t="shared" si="2"/>
        <v>2632</v>
      </c>
    </row>
    <row r="21" ht="35.1" customHeight="1" spans="1:5">
      <c r="A21" s="75" t="s">
        <v>100</v>
      </c>
      <c r="B21" s="76">
        <v>1000</v>
      </c>
      <c r="C21" s="76">
        <v>27320</v>
      </c>
      <c r="D21" s="76">
        <f t="shared" si="1"/>
        <v>26320</v>
      </c>
      <c r="E21" s="77">
        <f t="shared" si="2"/>
        <v>2632</v>
      </c>
    </row>
    <row r="22" ht="35.1" customHeight="1" spans="1:5">
      <c r="A22" s="75" t="s">
        <v>101</v>
      </c>
      <c r="B22" s="76"/>
      <c r="C22" s="76"/>
      <c r="D22" s="76">
        <f t="shared" si="1"/>
        <v>0</v>
      </c>
      <c r="E22" s="74"/>
    </row>
    <row r="23" ht="35.1" customHeight="1" spans="1:5">
      <c r="A23" s="80" t="s">
        <v>40</v>
      </c>
      <c r="B23" s="72">
        <f>B5+B18+B19+B20</f>
        <v>509026</v>
      </c>
      <c r="C23" s="72">
        <f>C5+C18+C19+C20</f>
        <v>380739</v>
      </c>
      <c r="D23" s="81">
        <f t="shared" si="1"/>
        <v>-128287</v>
      </c>
      <c r="E23" s="74">
        <f t="shared" si="2"/>
        <v>-25.2</v>
      </c>
    </row>
    <row r="24" ht="17" hidden="1" customHeight="1" spans="1:5">
      <c r="A24" s="82"/>
      <c r="B24" s="82"/>
      <c r="C24" s="82"/>
      <c r="D24" s="82"/>
      <c r="E24" s="82"/>
    </row>
  </sheetData>
  <mergeCells count="3">
    <mergeCell ref="A2:E2"/>
    <mergeCell ref="B3:E3"/>
    <mergeCell ref="A24:E24"/>
  </mergeCells>
  <printOptions horizontalCentered="1"/>
  <pageMargins left="0.388888888888889" right="0.388888888888889" top="0.388888888888889" bottom="0.388888888888889" header="0.5" footer="0.5"/>
  <pageSetup paperSize="9" scale="75" orientation="portrait" horizontalDpi="600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39"/>
  <sheetViews>
    <sheetView showZeros="0" zoomScale="110" zoomScaleNormal="110" workbookViewId="0">
      <pane ySplit="5" topLeftCell="A6" activePane="bottomLeft" state="frozen"/>
      <selection/>
      <selection pane="bottomLeft" activeCell="B1" sqref="A$1:E$1048576"/>
    </sheetView>
  </sheetViews>
  <sheetFormatPr defaultColWidth="8" defaultRowHeight="14.25" outlineLevelCol="4"/>
  <cols>
    <col min="1" max="1" width="44.75" style="46" customWidth="1"/>
    <col min="2" max="2" width="8.5" style="46"/>
    <col min="3" max="3" width="8" style="46"/>
    <col min="4" max="4" width="9.375" style="46" customWidth="1"/>
    <col min="5" max="5" width="9" style="46" customWidth="1"/>
    <col min="6" max="16384" width="8" style="47"/>
  </cols>
  <sheetData>
    <row r="1" spans="1:1">
      <c r="A1" s="48" t="s">
        <v>102</v>
      </c>
    </row>
    <row r="2" ht="40" customHeight="1" spans="1:5">
      <c r="A2" s="49" t="s">
        <v>103</v>
      </c>
      <c r="B2" s="49"/>
      <c r="C2" s="49"/>
      <c r="D2" s="49"/>
      <c r="E2" s="49"/>
    </row>
    <row r="3" ht="14.45" customHeight="1" spans="1:5">
      <c r="A3" s="50"/>
      <c r="B3" s="50"/>
      <c r="D3" s="51" t="s">
        <v>2</v>
      </c>
      <c r="E3" s="51"/>
    </row>
    <row r="4" ht="29.25" customHeight="1" spans="1:5">
      <c r="A4" s="23" t="s">
        <v>3</v>
      </c>
      <c r="B4" s="23" t="s">
        <v>104</v>
      </c>
      <c r="C4" s="23" t="s">
        <v>105</v>
      </c>
      <c r="D4" s="23" t="s">
        <v>6</v>
      </c>
      <c r="E4" s="23" t="s">
        <v>7</v>
      </c>
    </row>
    <row r="5" ht="15.6" customHeight="1" spans="1:5">
      <c r="A5" s="52" t="s">
        <v>106</v>
      </c>
      <c r="B5" s="53">
        <f>B6+B16+B24+B29</f>
        <v>381700</v>
      </c>
      <c r="C5" s="53">
        <f>C6+C16+C24+C29</f>
        <v>255000</v>
      </c>
      <c r="D5" s="53">
        <f>C5-B5</f>
        <v>-126700</v>
      </c>
      <c r="E5" s="54">
        <f t="shared" ref="E5:E10" si="0">(C5-B5)/B5*100</f>
        <v>-33.2</v>
      </c>
    </row>
    <row r="6" ht="15.6" customHeight="1" spans="1:5">
      <c r="A6" s="55" t="s">
        <v>107</v>
      </c>
      <c r="B6" s="53">
        <f>B7+B8+B9+B10+B13</f>
        <v>197995</v>
      </c>
      <c r="C6" s="53">
        <f>C7+C8+C9+C10+C13</f>
        <v>88653</v>
      </c>
      <c r="D6" s="53">
        <f>C6-B6</f>
        <v>-109342</v>
      </c>
      <c r="E6" s="54">
        <f t="shared" si="0"/>
        <v>-55.2</v>
      </c>
    </row>
    <row r="7" ht="15.6" customHeight="1" spans="1:5">
      <c r="A7" s="56" t="s">
        <v>108</v>
      </c>
      <c r="B7" s="57">
        <v>178095</v>
      </c>
      <c r="C7" s="58">
        <v>73303</v>
      </c>
      <c r="D7" s="58">
        <f>C7-B7</f>
        <v>-104792</v>
      </c>
      <c r="E7" s="59">
        <f t="shared" si="0"/>
        <v>-58.8</v>
      </c>
    </row>
    <row r="8" ht="15.6" customHeight="1" spans="1:5">
      <c r="A8" s="56" t="s">
        <v>109</v>
      </c>
      <c r="B8" s="57">
        <v>6000</v>
      </c>
      <c r="C8" s="57">
        <v>250</v>
      </c>
      <c r="D8" s="58">
        <f>C8-B8</f>
        <v>-5750</v>
      </c>
      <c r="E8" s="59">
        <f t="shared" si="0"/>
        <v>-95.8</v>
      </c>
    </row>
    <row r="9" ht="15.6" customHeight="1" spans="1:5">
      <c r="A9" s="60" t="s">
        <v>110</v>
      </c>
      <c r="B9" s="58">
        <v>400</v>
      </c>
      <c r="C9" s="58">
        <v>300</v>
      </c>
      <c r="D9" s="58">
        <f>C9-B9</f>
        <v>-100</v>
      </c>
      <c r="E9" s="59">
        <f t="shared" si="0"/>
        <v>-25</v>
      </c>
    </row>
    <row r="10" ht="15.6" customHeight="1" spans="1:5">
      <c r="A10" s="60" t="s">
        <v>111</v>
      </c>
      <c r="B10" s="58">
        <v>5700</v>
      </c>
      <c r="C10" s="58">
        <v>7000</v>
      </c>
      <c r="D10" s="58">
        <f>D12</f>
        <v>1300</v>
      </c>
      <c r="E10" s="59">
        <f t="shared" si="0"/>
        <v>22.8</v>
      </c>
    </row>
    <row r="11" ht="15.6" customHeight="1" spans="1:5">
      <c r="A11" s="56" t="s">
        <v>112</v>
      </c>
      <c r="B11" s="58">
        <v>2113</v>
      </c>
      <c r="C11" s="58">
        <v>2113</v>
      </c>
      <c r="D11" s="58">
        <f>D13</f>
        <v>0</v>
      </c>
      <c r="E11" s="59">
        <f t="shared" ref="E11:E23" si="1">(C11-B11)/B11*100</f>
        <v>0</v>
      </c>
    </row>
    <row r="12" ht="15.6" customHeight="1" spans="1:5">
      <c r="A12" s="56" t="s">
        <v>113</v>
      </c>
      <c r="B12" s="58">
        <v>3587</v>
      </c>
      <c r="C12" s="58">
        <v>4887</v>
      </c>
      <c r="D12" s="58">
        <f t="shared" ref="D12:D19" si="2">C12-B12</f>
        <v>1300</v>
      </c>
      <c r="E12" s="59">
        <f t="shared" si="1"/>
        <v>36.2</v>
      </c>
    </row>
    <row r="13" ht="15.6" customHeight="1" spans="1:5">
      <c r="A13" s="56" t="s">
        <v>114</v>
      </c>
      <c r="B13" s="58">
        <f>SUM(B14:B15)</f>
        <v>7800</v>
      </c>
      <c r="C13" s="58">
        <v>7800</v>
      </c>
      <c r="D13" s="58">
        <f t="shared" si="2"/>
        <v>0</v>
      </c>
      <c r="E13" s="59">
        <f t="shared" si="1"/>
        <v>0</v>
      </c>
    </row>
    <row r="14" ht="15.6" customHeight="1" spans="1:5">
      <c r="A14" s="56" t="s">
        <v>115</v>
      </c>
      <c r="B14" s="58">
        <v>3700</v>
      </c>
      <c r="C14" s="58">
        <v>3700</v>
      </c>
      <c r="D14" s="58">
        <f t="shared" si="2"/>
        <v>0</v>
      </c>
      <c r="E14" s="59">
        <f t="shared" si="1"/>
        <v>0</v>
      </c>
    </row>
    <row r="15" ht="15.6" customHeight="1" spans="1:5">
      <c r="A15" s="56" t="s">
        <v>116</v>
      </c>
      <c r="B15" s="58">
        <v>4100</v>
      </c>
      <c r="C15" s="58">
        <v>4100</v>
      </c>
      <c r="D15" s="58">
        <f t="shared" si="2"/>
        <v>0</v>
      </c>
      <c r="E15" s="59">
        <f t="shared" si="1"/>
        <v>0</v>
      </c>
    </row>
    <row r="16" ht="15.6" customHeight="1" spans="1:5">
      <c r="A16" s="55" t="s">
        <v>117</v>
      </c>
      <c r="B16" s="53">
        <f>B17+B20</f>
        <v>163535</v>
      </c>
      <c r="C16" s="53">
        <f>C17+C20</f>
        <v>151660</v>
      </c>
      <c r="D16" s="53">
        <f t="shared" si="2"/>
        <v>-11875</v>
      </c>
      <c r="E16" s="54">
        <f t="shared" si="1"/>
        <v>-7.3</v>
      </c>
    </row>
    <row r="17" ht="15.6" customHeight="1" spans="1:5">
      <c r="A17" s="56" t="s">
        <v>118</v>
      </c>
      <c r="B17" s="58">
        <f>B18+B19</f>
        <v>163035</v>
      </c>
      <c r="C17" s="58">
        <f>C18+C19</f>
        <v>150860</v>
      </c>
      <c r="D17" s="58">
        <f t="shared" si="2"/>
        <v>-12175</v>
      </c>
      <c r="E17" s="59">
        <f t="shared" si="1"/>
        <v>-7.5</v>
      </c>
    </row>
    <row r="18" ht="15.6" customHeight="1" spans="1:5">
      <c r="A18" s="56" t="s">
        <v>119</v>
      </c>
      <c r="B18" s="58">
        <v>162035</v>
      </c>
      <c r="C18" s="58">
        <v>123540</v>
      </c>
      <c r="D18" s="58">
        <f t="shared" si="2"/>
        <v>-38495</v>
      </c>
      <c r="E18" s="59">
        <f t="shared" si="1"/>
        <v>-23.8</v>
      </c>
    </row>
    <row r="19" ht="15.6" customHeight="1" spans="1:5">
      <c r="A19" s="56" t="s">
        <v>120</v>
      </c>
      <c r="B19" s="58">
        <v>1000</v>
      </c>
      <c r="C19" s="58">
        <v>27320</v>
      </c>
      <c r="D19" s="58">
        <f t="shared" si="2"/>
        <v>26320</v>
      </c>
      <c r="E19" s="59">
        <f t="shared" si="1"/>
        <v>2632</v>
      </c>
    </row>
    <row r="20" ht="15.6" customHeight="1" spans="1:5">
      <c r="A20" s="56" t="s">
        <v>121</v>
      </c>
      <c r="B20" s="58">
        <f>B21+B22+B23</f>
        <v>500</v>
      </c>
      <c r="C20" s="58">
        <f>C21+C22+C23</f>
        <v>800</v>
      </c>
      <c r="D20" s="58">
        <f t="shared" ref="D20:D37" si="3">C20-B20</f>
        <v>300</v>
      </c>
      <c r="E20" s="59">
        <f t="shared" si="1"/>
        <v>60</v>
      </c>
    </row>
    <row r="21" ht="15.6" customHeight="1" spans="1:5">
      <c r="A21" s="56" t="s">
        <v>122</v>
      </c>
      <c r="B21" s="58">
        <v>132</v>
      </c>
      <c r="C21" s="58">
        <v>132</v>
      </c>
      <c r="D21" s="58">
        <f t="shared" si="3"/>
        <v>0</v>
      </c>
      <c r="E21" s="59">
        <f t="shared" si="1"/>
        <v>0</v>
      </c>
    </row>
    <row r="22" ht="15.6" customHeight="1" spans="1:5">
      <c r="A22" s="56" t="s">
        <v>123</v>
      </c>
      <c r="B22" s="58">
        <v>350</v>
      </c>
      <c r="C22" s="58">
        <v>570</v>
      </c>
      <c r="D22" s="58">
        <f t="shared" si="3"/>
        <v>220</v>
      </c>
      <c r="E22" s="59">
        <f t="shared" si="1"/>
        <v>62.9</v>
      </c>
    </row>
    <row r="23" ht="15.6" customHeight="1" spans="1:5">
      <c r="A23" s="56" t="s">
        <v>124</v>
      </c>
      <c r="B23" s="58">
        <v>18</v>
      </c>
      <c r="C23" s="58">
        <v>98</v>
      </c>
      <c r="D23" s="58">
        <f t="shared" si="3"/>
        <v>80</v>
      </c>
      <c r="E23" s="59">
        <f t="shared" si="1"/>
        <v>444.4</v>
      </c>
    </row>
    <row r="24" ht="15.6" customHeight="1" spans="1:5">
      <c r="A24" s="55" t="s">
        <v>125</v>
      </c>
      <c r="B24" s="53">
        <f>B25</f>
        <v>20143</v>
      </c>
      <c r="C24" s="53">
        <f>C25</f>
        <v>14660</v>
      </c>
      <c r="D24" s="53">
        <f t="shared" si="3"/>
        <v>-5483</v>
      </c>
      <c r="E24" s="54">
        <f t="shared" ref="E24:E38" si="4">(C24-B24)/B24*100</f>
        <v>-27.2</v>
      </c>
    </row>
    <row r="25" ht="15.6" customHeight="1" spans="1:5">
      <c r="A25" s="56" t="s">
        <v>126</v>
      </c>
      <c r="B25" s="58">
        <f>B26+B27+B28</f>
        <v>20143</v>
      </c>
      <c r="C25" s="58">
        <f>C26+C27+C28</f>
        <v>14660</v>
      </c>
      <c r="D25" s="58">
        <f t="shared" si="3"/>
        <v>-5483</v>
      </c>
      <c r="E25" s="59">
        <f t="shared" si="4"/>
        <v>-27.2</v>
      </c>
    </row>
    <row r="26" ht="15.6" customHeight="1" spans="1:5">
      <c r="A26" s="56" t="s">
        <v>127</v>
      </c>
      <c r="B26" s="58">
        <v>10383</v>
      </c>
      <c r="C26" s="58">
        <v>6025</v>
      </c>
      <c r="D26" s="58">
        <f t="shared" si="3"/>
        <v>-4358</v>
      </c>
      <c r="E26" s="59">
        <f t="shared" si="4"/>
        <v>-42</v>
      </c>
    </row>
    <row r="27" ht="15.6" customHeight="1" spans="1:5">
      <c r="A27" s="56" t="s">
        <v>128</v>
      </c>
      <c r="B27" s="58">
        <v>3320</v>
      </c>
      <c r="C27" s="58">
        <v>3320</v>
      </c>
      <c r="D27" s="58">
        <f t="shared" si="3"/>
        <v>0</v>
      </c>
      <c r="E27" s="59">
        <f t="shared" si="4"/>
        <v>0</v>
      </c>
    </row>
    <row r="28" ht="15.6" customHeight="1" spans="1:5">
      <c r="A28" s="56" t="s">
        <v>129</v>
      </c>
      <c r="B28" s="58">
        <v>6440</v>
      </c>
      <c r="C28" s="58">
        <v>5315</v>
      </c>
      <c r="D28" s="58">
        <f t="shared" si="3"/>
        <v>-1125</v>
      </c>
      <c r="E28" s="59">
        <f t="shared" si="4"/>
        <v>-17.5</v>
      </c>
    </row>
    <row r="29" ht="15.6" customHeight="1" spans="1:5">
      <c r="A29" s="55" t="s">
        <v>130</v>
      </c>
      <c r="B29" s="53">
        <f>B30</f>
        <v>27</v>
      </c>
      <c r="C29" s="53">
        <f>C30</f>
        <v>27</v>
      </c>
      <c r="D29" s="53">
        <f>D30</f>
        <v>0</v>
      </c>
      <c r="E29" s="54">
        <f t="shared" si="4"/>
        <v>0</v>
      </c>
    </row>
    <row r="30" ht="15.6" customHeight="1" spans="1:5">
      <c r="A30" s="56" t="s">
        <v>131</v>
      </c>
      <c r="B30" s="58">
        <f>SUM(B31:B33)</f>
        <v>27</v>
      </c>
      <c r="C30" s="58">
        <f>SUM(C31:C33)</f>
        <v>27</v>
      </c>
      <c r="D30" s="58">
        <f t="shared" si="3"/>
        <v>0</v>
      </c>
      <c r="E30" s="59">
        <f t="shared" si="4"/>
        <v>0</v>
      </c>
    </row>
    <row r="31" ht="15.6" customHeight="1" spans="1:5">
      <c r="A31" s="56" t="s">
        <v>132</v>
      </c>
      <c r="B31" s="58">
        <v>1</v>
      </c>
      <c r="C31" s="58">
        <v>1</v>
      </c>
      <c r="D31" s="58">
        <f t="shared" si="3"/>
        <v>0</v>
      </c>
      <c r="E31" s="59">
        <f t="shared" si="4"/>
        <v>0</v>
      </c>
    </row>
    <row r="32" ht="15.6" customHeight="1" spans="1:5">
      <c r="A32" s="56" t="s">
        <v>133</v>
      </c>
      <c r="B32" s="58">
        <v>1</v>
      </c>
      <c r="C32" s="58">
        <v>1</v>
      </c>
      <c r="D32" s="58">
        <f t="shared" si="3"/>
        <v>0</v>
      </c>
      <c r="E32" s="59"/>
    </row>
    <row r="33" ht="15.6" customHeight="1" spans="1:5">
      <c r="A33" s="31" t="s">
        <v>134</v>
      </c>
      <c r="B33" s="61">
        <v>25</v>
      </c>
      <c r="C33" s="61">
        <v>25</v>
      </c>
      <c r="D33" s="58">
        <f t="shared" si="3"/>
        <v>0</v>
      </c>
      <c r="E33" s="59"/>
    </row>
    <row r="34" ht="15.6" customHeight="1" spans="1:5">
      <c r="A34" s="62" t="s">
        <v>135</v>
      </c>
      <c r="B34" s="53">
        <v>9347</v>
      </c>
      <c r="C34" s="53">
        <v>46800</v>
      </c>
      <c r="D34" s="53">
        <f t="shared" si="3"/>
        <v>37453</v>
      </c>
      <c r="E34" s="54">
        <f t="shared" si="4"/>
        <v>400.7</v>
      </c>
    </row>
    <row r="35" ht="15.6" customHeight="1" spans="1:5">
      <c r="A35" s="62" t="s">
        <v>136</v>
      </c>
      <c r="B35" s="53">
        <v>87979</v>
      </c>
      <c r="C35" s="53">
        <v>78939</v>
      </c>
      <c r="D35" s="53">
        <f t="shared" si="3"/>
        <v>-9040</v>
      </c>
      <c r="E35" s="54">
        <f t="shared" si="4"/>
        <v>-10.3</v>
      </c>
    </row>
    <row r="36" ht="15.6" customHeight="1" spans="1:5">
      <c r="A36" s="63" t="s">
        <v>137</v>
      </c>
      <c r="B36" s="53"/>
      <c r="C36" s="53"/>
      <c r="D36" s="53">
        <f t="shared" si="3"/>
        <v>0</v>
      </c>
      <c r="E36" s="54"/>
    </row>
    <row r="37" ht="15.6" customHeight="1" spans="1:5">
      <c r="A37" s="63" t="s">
        <v>138</v>
      </c>
      <c r="B37" s="53">
        <v>30000</v>
      </c>
      <c r="C37" s="53"/>
      <c r="D37" s="53">
        <f t="shared" si="3"/>
        <v>-30000</v>
      </c>
      <c r="E37" s="54">
        <f t="shared" si="4"/>
        <v>-100</v>
      </c>
    </row>
    <row r="38" ht="15.6" customHeight="1" spans="1:5">
      <c r="A38" s="64" t="s">
        <v>78</v>
      </c>
      <c r="B38" s="53">
        <f>B5+B34+B35+B36+B37</f>
        <v>509026</v>
      </c>
      <c r="C38" s="53">
        <f>C5+C34+C35+C36+C37</f>
        <v>380739</v>
      </c>
      <c r="D38" s="53">
        <f>D5+D34+D35+D36+D37</f>
        <v>-128287</v>
      </c>
      <c r="E38" s="54">
        <f t="shared" si="4"/>
        <v>-25.2</v>
      </c>
    </row>
    <row r="39" spans="3:3">
      <c r="C39" s="46">
        <f>C38-政府性基金预算收入!C23</f>
        <v>0</v>
      </c>
    </row>
  </sheetData>
  <mergeCells count="2">
    <mergeCell ref="A2:E2"/>
    <mergeCell ref="D3:E3"/>
  </mergeCells>
  <printOptions horizontalCentered="1"/>
  <pageMargins left="0.388888888888889" right="0.388888888888889" top="0.388888888888889" bottom="0.388888888888889" header="0.509027777777778" footer="0.509027777777778"/>
  <pageSetup paperSize="9" orientation="portrait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8"/>
  <sheetViews>
    <sheetView showZeros="0" zoomScale="110" zoomScaleNormal="110" workbookViewId="0">
      <selection activeCell="C5" sqref="C5"/>
    </sheetView>
  </sheetViews>
  <sheetFormatPr defaultColWidth="9" defaultRowHeight="14.25"/>
  <cols>
    <col min="1" max="1" width="27.5" style="1" customWidth="1"/>
    <col min="2" max="5" width="8.625" style="1" customWidth="1"/>
    <col min="6" max="6" width="27.5" style="1" customWidth="1"/>
    <col min="7" max="10" width="8.625" style="1" customWidth="1"/>
    <col min="11" max="16384" width="9" style="1"/>
  </cols>
  <sheetData>
    <row r="1" spans="1:1">
      <c r="A1" s="4" t="s">
        <v>139</v>
      </c>
    </row>
    <row r="2" ht="40" customHeight="1" spans="1:10">
      <c r="A2" s="5" t="s">
        <v>140</v>
      </c>
      <c r="B2" s="5"/>
      <c r="C2" s="5"/>
      <c r="D2" s="5"/>
      <c r="E2" s="5"/>
      <c r="F2" s="5"/>
      <c r="G2" s="5"/>
      <c r="H2" s="5"/>
      <c r="I2" s="5"/>
      <c r="J2" s="5"/>
    </row>
    <row r="3" ht="16" customHeight="1" spans="1:10">
      <c r="A3" s="6"/>
      <c r="B3" s="21"/>
      <c r="C3" s="21"/>
      <c r="D3" s="21"/>
      <c r="E3" s="21"/>
      <c r="H3" s="21" t="s">
        <v>141</v>
      </c>
      <c r="I3" s="21"/>
      <c r="J3" s="21"/>
    </row>
    <row r="4" ht="34" customHeight="1" spans="1:10">
      <c r="A4" s="22" t="s">
        <v>142</v>
      </c>
      <c r="B4" s="23" t="s">
        <v>4</v>
      </c>
      <c r="C4" s="23" t="s">
        <v>5</v>
      </c>
      <c r="D4" s="23" t="s">
        <v>6</v>
      </c>
      <c r="E4" s="23" t="s">
        <v>7</v>
      </c>
      <c r="F4" s="22" t="s">
        <v>142</v>
      </c>
      <c r="G4" s="23" t="s">
        <v>4</v>
      </c>
      <c r="H4" s="23" t="s">
        <v>5</v>
      </c>
      <c r="I4" s="23" t="s">
        <v>6</v>
      </c>
      <c r="J4" s="23" t="s">
        <v>7</v>
      </c>
    </row>
    <row r="5" ht="21" customHeight="1" spans="1:10">
      <c r="A5" s="24" t="s">
        <v>143</v>
      </c>
      <c r="B5" s="25">
        <f>SUM(B6:B10)</f>
        <v>11000</v>
      </c>
      <c r="C5" s="26">
        <f>SUM(C6:C10)</f>
        <v>20000</v>
      </c>
      <c r="D5" s="26">
        <f t="shared" ref="D5:D10" si="0">C5-B5</f>
        <v>9000</v>
      </c>
      <c r="E5" s="27">
        <f>D5/B5</f>
        <v>0.818</v>
      </c>
      <c r="F5" s="24" t="s">
        <v>144</v>
      </c>
      <c r="G5" s="25">
        <f>SUM(G6:G10)</f>
        <v>51</v>
      </c>
      <c r="H5" s="25">
        <f>SUM(H6:H10)</f>
        <v>51</v>
      </c>
      <c r="I5" s="25">
        <f>H5-G5</f>
        <v>0</v>
      </c>
      <c r="J5" s="27">
        <f>I5/G5</f>
        <v>0</v>
      </c>
    </row>
    <row r="6" ht="21" customHeight="1" spans="1:10">
      <c r="A6" s="28" t="s">
        <v>145</v>
      </c>
      <c r="B6" s="29">
        <v>438</v>
      </c>
      <c r="C6" s="29"/>
      <c r="D6" s="29">
        <f t="shared" si="0"/>
        <v>-438</v>
      </c>
      <c r="E6" s="30">
        <f>D6/B6</f>
        <v>-1</v>
      </c>
      <c r="F6" s="31" t="s">
        <v>146</v>
      </c>
      <c r="G6" s="29">
        <v>51</v>
      </c>
      <c r="H6" s="29">
        <v>51</v>
      </c>
      <c r="I6" s="41">
        <f>H6-G6</f>
        <v>0</v>
      </c>
      <c r="J6" s="27">
        <f>I6/G6</f>
        <v>0</v>
      </c>
    </row>
    <row r="7" ht="21" customHeight="1" spans="1:10">
      <c r="A7" s="28" t="s">
        <v>147</v>
      </c>
      <c r="B7" s="29">
        <v>2700</v>
      </c>
      <c r="C7" s="29">
        <f>8214.31324+310+3751.800746</f>
        <v>12276</v>
      </c>
      <c r="D7" s="29">
        <f t="shared" si="0"/>
        <v>9576</v>
      </c>
      <c r="E7" s="30">
        <f>D7/B7</f>
        <v>3.547</v>
      </c>
      <c r="F7" s="31" t="s">
        <v>148</v>
      </c>
      <c r="G7" s="29"/>
      <c r="H7" s="29"/>
      <c r="I7" s="41">
        <f>H7-G7</f>
        <v>0</v>
      </c>
      <c r="J7" s="27"/>
    </row>
    <row r="8" ht="21" customHeight="1" spans="1:10">
      <c r="A8" s="28" t="s">
        <v>149</v>
      </c>
      <c r="B8" s="32">
        <v>650</v>
      </c>
      <c r="C8" s="29"/>
      <c r="D8" s="29">
        <f t="shared" si="0"/>
        <v>-650</v>
      </c>
      <c r="E8" s="30">
        <f>D8/B8</f>
        <v>-1</v>
      </c>
      <c r="F8" s="31" t="s">
        <v>150</v>
      </c>
      <c r="G8" s="29"/>
      <c r="H8" s="29"/>
      <c r="I8" s="41">
        <f>H8-G8</f>
        <v>0</v>
      </c>
      <c r="J8" s="27"/>
    </row>
    <row r="9" ht="21" customHeight="1" spans="1:10">
      <c r="A9" s="28" t="s">
        <v>151</v>
      </c>
      <c r="B9" s="32"/>
      <c r="C9" s="29"/>
      <c r="D9" s="29">
        <f t="shared" si="0"/>
        <v>0</v>
      </c>
      <c r="E9" s="30"/>
      <c r="F9" s="31" t="s">
        <v>152</v>
      </c>
      <c r="G9" s="29"/>
      <c r="H9" s="29"/>
      <c r="I9" s="41">
        <f>H9-G9</f>
        <v>0</v>
      </c>
      <c r="J9" s="27"/>
    </row>
    <row r="10" ht="21" customHeight="1" spans="1:10">
      <c r="A10" s="28" t="s">
        <v>153</v>
      </c>
      <c r="B10" s="32">
        <v>7212</v>
      </c>
      <c r="C10" s="29">
        <f>20000-C7</f>
        <v>7724</v>
      </c>
      <c r="D10" s="29">
        <f t="shared" si="0"/>
        <v>512</v>
      </c>
      <c r="E10" s="30">
        <f>D10/B10</f>
        <v>0.071</v>
      </c>
      <c r="F10" s="31"/>
      <c r="G10" s="29"/>
      <c r="H10" s="29"/>
      <c r="I10" s="41"/>
      <c r="J10" s="27"/>
    </row>
    <row r="11" ht="21" customHeight="1" spans="1:10">
      <c r="A11" s="28"/>
      <c r="B11" s="33"/>
      <c r="C11" s="33"/>
      <c r="D11" s="29"/>
      <c r="E11" s="27"/>
      <c r="F11" s="31"/>
      <c r="G11" s="29"/>
      <c r="H11" s="29"/>
      <c r="I11" s="42"/>
      <c r="J11" s="27"/>
    </row>
    <row r="12" ht="21" customHeight="1" spans="1:10">
      <c r="A12" s="24" t="s">
        <v>154</v>
      </c>
      <c r="B12" s="26">
        <f>SUM(B13:B14)</f>
        <v>51</v>
      </c>
      <c r="C12" s="26">
        <v>51</v>
      </c>
      <c r="D12" s="26">
        <f>C12-B12</f>
        <v>0</v>
      </c>
      <c r="E12" s="27">
        <f>D12/B12</f>
        <v>0</v>
      </c>
      <c r="F12" s="24" t="s">
        <v>155</v>
      </c>
      <c r="G12" s="25">
        <f>SUM(G13:G16)</f>
        <v>11000</v>
      </c>
      <c r="H12" s="25">
        <f>SUM(H13:H16)</f>
        <v>20000</v>
      </c>
      <c r="I12" s="43">
        <f>H12-G12</f>
        <v>9000</v>
      </c>
      <c r="J12" s="27">
        <f>I12/G12</f>
        <v>0.818</v>
      </c>
    </row>
    <row r="13" ht="21" customHeight="1" spans="1:10">
      <c r="A13" s="28" t="s">
        <v>156</v>
      </c>
      <c r="B13" s="29">
        <v>51</v>
      </c>
      <c r="C13" s="29">
        <v>51</v>
      </c>
      <c r="D13" s="29">
        <f>C13-B13</f>
        <v>0</v>
      </c>
      <c r="E13" s="30">
        <f>D13/B13</f>
        <v>0</v>
      </c>
      <c r="F13" s="31" t="s">
        <v>157</v>
      </c>
      <c r="G13" s="29">
        <v>11000</v>
      </c>
      <c r="H13" s="29">
        <v>20000</v>
      </c>
      <c r="I13" s="44">
        <f>H13-G13</f>
        <v>9000</v>
      </c>
      <c r="J13" s="30">
        <f>I13/G13</f>
        <v>0.818</v>
      </c>
    </row>
    <row r="14" ht="21" customHeight="1" spans="1:10">
      <c r="A14" s="28" t="s">
        <v>158</v>
      </c>
      <c r="B14" s="29"/>
      <c r="C14" s="29"/>
      <c r="D14" s="29">
        <f>C14-B14</f>
        <v>0</v>
      </c>
      <c r="E14" s="30"/>
      <c r="F14" s="31" t="s">
        <v>159</v>
      </c>
      <c r="G14" s="34"/>
      <c r="H14" s="35"/>
      <c r="I14" s="44"/>
      <c r="J14" s="45"/>
    </row>
    <row r="15" ht="21" customHeight="1" spans="1:10">
      <c r="A15" s="36"/>
      <c r="B15" s="37"/>
      <c r="C15" s="37"/>
      <c r="D15" s="37"/>
      <c r="E15" s="27"/>
      <c r="F15" s="31"/>
      <c r="G15" s="29"/>
      <c r="H15" s="29"/>
      <c r="I15" s="44"/>
      <c r="J15" s="30"/>
    </row>
    <row r="16" ht="21" customHeight="1" spans="1:10">
      <c r="A16" s="38"/>
      <c r="B16" s="39"/>
      <c r="C16" s="39"/>
      <c r="D16" s="39"/>
      <c r="E16" s="27"/>
      <c r="F16" s="31"/>
      <c r="G16" s="34"/>
      <c r="H16" s="35"/>
      <c r="I16" s="44"/>
      <c r="J16" s="45"/>
    </row>
    <row r="17" ht="21" customHeight="1" spans="1:10">
      <c r="A17" s="22" t="s">
        <v>40</v>
      </c>
      <c r="B17" s="26">
        <f>B5+B12</f>
        <v>11051</v>
      </c>
      <c r="C17" s="26">
        <f>C5+C12</f>
        <v>20051</v>
      </c>
      <c r="D17" s="26">
        <f>C17-B17</f>
        <v>9000</v>
      </c>
      <c r="E17" s="27">
        <f>D17/B17</f>
        <v>0.814</v>
      </c>
      <c r="F17" s="22" t="s">
        <v>78</v>
      </c>
      <c r="G17" s="26">
        <f>G5+G12</f>
        <v>11051</v>
      </c>
      <c r="H17" s="26">
        <f>H5+H12</f>
        <v>20051</v>
      </c>
      <c r="I17" s="43">
        <f>H17-G17</f>
        <v>9000</v>
      </c>
      <c r="J17" s="27">
        <f>I17/G17</f>
        <v>0.814</v>
      </c>
    </row>
    <row r="18" ht="23" customHeight="1" spans="1:10">
      <c r="A18" s="40"/>
      <c r="B18" s="40"/>
      <c r="C18" s="40"/>
      <c r="D18" s="40"/>
      <c r="E18" s="40"/>
      <c r="F18" s="40"/>
      <c r="G18" s="40"/>
      <c r="H18" s="40"/>
      <c r="I18" s="40"/>
      <c r="J18" s="40"/>
    </row>
  </sheetData>
  <mergeCells count="4">
    <mergeCell ref="A2:J2"/>
    <mergeCell ref="C3:E3"/>
    <mergeCell ref="H3:J3"/>
    <mergeCell ref="A18:J18"/>
  </mergeCells>
  <printOptions horizontalCentered="1"/>
  <pageMargins left="0.388888888888889" right="0.388888888888889" top="0.388888888888889" bottom="0.388888888888889" header="0.509027777777778" footer="0.509027777777778"/>
  <pageSetup paperSize="9" orientation="landscape" horizontalDpi="600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0"/>
  <sheetViews>
    <sheetView zoomScale="110" zoomScaleNormal="110" workbookViewId="0">
      <selection activeCell="N13" sqref="N13"/>
    </sheetView>
  </sheetViews>
  <sheetFormatPr defaultColWidth="9" defaultRowHeight="14.25"/>
  <cols>
    <col min="1" max="1" width="21.7083333333333" style="3" customWidth="1"/>
    <col min="2" max="5" width="10.625" style="3" customWidth="1"/>
    <col min="6" max="6" width="20.9" style="3" customWidth="1"/>
    <col min="7" max="10" width="10.625" style="3" customWidth="1"/>
    <col min="11" max="13" width="9" style="3"/>
    <col min="14" max="14" width="12.625" style="3"/>
    <col min="15" max="16384" width="9" style="3"/>
  </cols>
  <sheetData>
    <row r="1" s="1" customFormat="1" ht="15" customHeight="1" spans="1:1">
      <c r="A1" s="4" t="s">
        <v>160</v>
      </c>
    </row>
    <row r="2" s="1" customFormat="1" ht="40" customHeight="1" spans="1:11">
      <c r="A2" s="5" t="s">
        <v>161</v>
      </c>
      <c r="B2" s="5"/>
      <c r="C2" s="5"/>
      <c r="D2" s="5"/>
      <c r="E2" s="5"/>
      <c r="F2" s="5"/>
      <c r="G2" s="5"/>
      <c r="H2" s="5"/>
      <c r="I2" s="5"/>
      <c r="J2" s="5"/>
      <c r="K2" s="15"/>
    </row>
    <row r="3" s="1" customFormat="1" ht="16" customHeight="1" spans="1:11">
      <c r="A3" s="6"/>
      <c r="B3" s="7"/>
      <c r="C3" s="7"/>
      <c r="D3" s="7"/>
      <c r="E3" s="7"/>
      <c r="F3" s="7"/>
      <c r="I3" s="16"/>
      <c r="J3" s="17" t="s">
        <v>141</v>
      </c>
      <c r="K3" s="16"/>
    </row>
    <row r="4" s="2" customFormat="1" ht="29" customHeight="1" spans="1:11">
      <c r="A4" s="8" t="s">
        <v>162</v>
      </c>
      <c r="B4" s="9" t="s">
        <v>4</v>
      </c>
      <c r="C4" s="9" t="s">
        <v>5</v>
      </c>
      <c r="D4" s="9" t="s">
        <v>6</v>
      </c>
      <c r="E4" s="9" t="s">
        <v>7</v>
      </c>
      <c r="F4" s="8" t="s">
        <v>163</v>
      </c>
      <c r="G4" s="9" t="s">
        <v>4</v>
      </c>
      <c r="H4" s="9" t="s">
        <v>5</v>
      </c>
      <c r="I4" s="9" t="s">
        <v>6</v>
      </c>
      <c r="J4" s="9" t="s">
        <v>7</v>
      </c>
      <c r="K4" s="18"/>
    </row>
    <row r="5" s="2" customFormat="1" ht="29" customHeight="1" spans="1:10">
      <c r="A5" s="10" t="s">
        <v>164</v>
      </c>
      <c r="B5" s="8">
        <v>116873</v>
      </c>
      <c r="C5" s="8">
        <v>119951</v>
      </c>
      <c r="D5" s="8">
        <f t="shared" ref="D5:D9" si="0">C5-B5</f>
        <v>3078</v>
      </c>
      <c r="E5" s="11">
        <f t="shared" ref="E5:E9" si="1">D5/B5</f>
        <v>0.026</v>
      </c>
      <c r="F5" s="10" t="s">
        <v>165</v>
      </c>
      <c r="G5" s="8">
        <v>118850</v>
      </c>
      <c r="H5" s="8">
        <v>120101</v>
      </c>
      <c r="I5" s="8">
        <f t="shared" ref="I5:I9" si="2">H5-G5</f>
        <v>1251</v>
      </c>
      <c r="J5" s="11">
        <f t="shared" ref="J5:J9" si="3">I5/G5</f>
        <v>0.011</v>
      </c>
    </row>
    <row r="6" s="2" customFormat="1" ht="29" customHeight="1" spans="1:10">
      <c r="A6" s="12" t="s">
        <v>166</v>
      </c>
      <c r="B6" s="13">
        <v>42963</v>
      </c>
      <c r="C6" s="13">
        <v>44940</v>
      </c>
      <c r="D6" s="13">
        <f t="shared" si="0"/>
        <v>1977</v>
      </c>
      <c r="E6" s="14">
        <f t="shared" si="1"/>
        <v>0.046</v>
      </c>
      <c r="F6" s="12" t="s">
        <v>166</v>
      </c>
      <c r="G6" s="13">
        <v>40679</v>
      </c>
      <c r="H6" s="13">
        <v>41776</v>
      </c>
      <c r="I6" s="13">
        <f t="shared" si="2"/>
        <v>1097</v>
      </c>
      <c r="J6" s="14">
        <f t="shared" si="3"/>
        <v>0.027</v>
      </c>
    </row>
    <row r="7" s="2" customFormat="1" ht="29" customHeight="1" spans="1:10">
      <c r="A7" s="12" t="s">
        <v>167</v>
      </c>
      <c r="B7" s="13">
        <v>60675</v>
      </c>
      <c r="C7" s="13">
        <v>61276</v>
      </c>
      <c r="D7" s="13">
        <f t="shared" si="0"/>
        <v>601</v>
      </c>
      <c r="E7" s="14">
        <f t="shared" si="1"/>
        <v>0.01</v>
      </c>
      <c r="F7" s="12" t="s">
        <v>167</v>
      </c>
      <c r="G7" s="13">
        <v>62173</v>
      </c>
      <c r="H7" s="13">
        <v>62890</v>
      </c>
      <c r="I7" s="13">
        <f t="shared" si="2"/>
        <v>717</v>
      </c>
      <c r="J7" s="14">
        <f t="shared" si="3"/>
        <v>0.012</v>
      </c>
    </row>
    <row r="8" s="2" customFormat="1" ht="29" customHeight="1" spans="1:10">
      <c r="A8" s="12" t="s">
        <v>168</v>
      </c>
      <c r="B8" s="13">
        <v>6535</v>
      </c>
      <c r="C8" s="13">
        <v>6257</v>
      </c>
      <c r="D8" s="13">
        <f t="shared" si="0"/>
        <v>-278</v>
      </c>
      <c r="E8" s="14">
        <f t="shared" si="1"/>
        <v>-0.043</v>
      </c>
      <c r="F8" s="12" t="s">
        <v>168</v>
      </c>
      <c r="G8" s="13">
        <v>6348</v>
      </c>
      <c r="H8" s="13">
        <v>6931</v>
      </c>
      <c r="I8" s="13">
        <f t="shared" si="2"/>
        <v>583</v>
      </c>
      <c r="J8" s="14">
        <f t="shared" si="3"/>
        <v>0.092</v>
      </c>
    </row>
    <row r="9" s="2" customFormat="1" ht="29" customHeight="1" spans="1:10">
      <c r="A9" s="12" t="s">
        <v>169</v>
      </c>
      <c r="B9" s="13">
        <v>6700</v>
      </c>
      <c r="C9" s="13">
        <v>7478</v>
      </c>
      <c r="D9" s="13">
        <f t="shared" si="0"/>
        <v>778</v>
      </c>
      <c r="E9" s="14">
        <f t="shared" si="1"/>
        <v>0.116</v>
      </c>
      <c r="F9" s="12" t="s">
        <v>169</v>
      </c>
      <c r="G9" s="13">
        <v>9650</v>
      </c>
      <c r="H9" s="13">
        <v>8504</v>
      </c>
      <c r="I9" s="13">
        <f t="shared" si="2"/>
        <v>-1146</v>
      </c>
      <c r="J9" s="14">
        <f t="shared" si="3"/>
        <v>-0.119</v>
      </c>
    </row>
    <row r="10" s="2" customFormat="1" ht="29" customHeight="1" spans="1:10">
      <c r="A10" s="8" t="s">
        <v>170</v>
      </c>
      <c r="B10" s="8"/>
      <c r="C10" s="8"/>
      <c r="D10" s="8"/>
      <c r="E10" s="8"/>
      <c r="F10" s="8"/>
      <c r="G10" s="8"/>
      <c r="H10" s="8"/>
      <c r="I10" s="19">
        <f>C5-H5</f>
        <v>-150</v>
      </c>
      <c r="J10" s="20"/>
    </row>
  </sheetData>
  <mergeCells count="4">
    <mergeCell ref="A2:J2"/>
    <mergeCell ref="C3:F3"/>
    <mergeCell ref="A10:H10"/>
    <mergeCell ref="I10:J10"/>
  </mergeCells>
  <pageMargins left="0.75" right="0.75" top="1" bottom="1" header="0.509027777777778" footer="0.509027777777778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一般公共预算收入</vt:lpstr>
      <vt:lpstr>一般公共预算支出</vt:lpstr>
      <vt:lpstr>政府性基金预算收入</vt:lpstr>
      <vt:lpstr>政府性基金预算支出</vt:lpstr>
      <vt:lpstr>国有资本经营预算收支</vt:lpstr>
      <vt:lpstr>社会保险基金预算收支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陈迎春</cp:lastModifiedBy>
  <cp:revision>1</cp:revision>
  <dcterms:created xsi:type="dcterms:W3CDTF">1996-12-17T01:32:00Z</dcterms:created>
  <cp:lastPrinted>2020-11-06T11:13:00Z</cp:lastPrinted>
  <dcterms:modified xsi:type="dcterms:W3CDTF">2024-02-22T00:34:44Z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FCF659CF8E524B598FF4304F3C45CA67_13</vt:lpwstr>
  </property>
</Properties>
</file>