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59" activeTab="0"/>
  </bookViews>
  <sheets>
    <sheet name="一般公共预算收入" sheetId="1" r:id="rId1"/>
    <sheet name="一般公共预算支出" sheetId="2" r:id="rId2"/>
    <sheet name="政府性基金预算收入" sheetId="3" r:id="rId3"/>
    <sheet name="政府性基金预算支出" sheetId="4" r:id="rId4"/>
    <sheet name="国有资本经营预算收支" sheetId="5" r:id="rId5"/>
    <sheet name="社会保险基金预算收支" sheetId="6" r:id="rId6"/>
  </sheets>
  <definedNames>
    <definedName name="_xlnm.Print_Area" localSheetId="4">'国有资本经营预算收支'!$A$1:$J$18</definedName>
    <definedName name="_xlnm.Print_Area" localSheetId="5">'社会保险基金预算收支'!$A$1:$J$12</definedName>
    <definedName name="_xlnm.Print_Area" localSheetId="0">'一般公共预算收入'!$A$1:$M$32</definedName>
    <definedName name="_xlnm.Print_Titles" localSheetId="1">'一般公共预算支出'!$2:$5</definedName>
  </definedNames>
  <calcPr fullCalcOnLoad="1" fullPrecision="0"/>
</workbook>
</file>

<file path=xl/sharedStrings.xml><?xml version="1.0" encoding="utf-8"?>
<sst xmlns="http://schemas.openxmlformats.org/spreadsheetml/2006/main" count="229" uniqueCount="170">
  <si>
    <t>表一</t>
  </si>
  <si>
    <t>建德市2022年地方一般公共预算收入调整表</t>
  </si>
  <si>
    <t>金额单位：万元</t>
  </si>
  <si>
    <t>预算科目及项目</t>
  </si>
  <si>
    <t>年初预算数</t>
  </si>
  <si>
    <t>调整预算数</t>
  </si>
  <si>
    <t>比年初预算增减额</t>
  </si>
  <si>
    <t>比年初预算+-%</t>
  </si>
  <si>
    <t>全市汇总</t>
  </si>
  <si>
    <t>市本级</t>
  </si>
  <si>
    <t>乡镇级</t>
  </si>
  <si>
    <t>小计</t>
  </si>
  <si>
    <t>街道</t>
  </si>
  <si>
    <t>乡镇</t>
  </si>
  <si>
    <t>A.地方一般公共预算收入小计</t>
  </si>
  <si>
    <t>一、税收收入</t>
  </si>
  <si>
    <t xml:space="preserve">    增值税（50%）</t>
  </si>
  <si>
    <t xml:space="preserve">    企业所得税（40%）</t>
  </si>
  <si>
    <t xml:space="preserve">    个人所得税（40%）</t>
  </si>
  <si>
    <t xml:space="preserve">    城市维护建设税</t>
  </si>
  <si>
    <t xml:space="preserve">    其他地方各税</t>
  </si>
  <si>
    <t xml:space="preserve">    耕地占用税</t>
  </si>
  <si>
    <t xml:space="preserve">    契税</t>
  </si>
  <si>
    <t>二、非税收入</t>
  </si>
  <si>
    <t xml:space="preserve">    专项收入</t>
  </si>
  <si>
    <t>　  其中：教育费附加收入（90%）</t>
  </si>
  <si>
    <t xml:space="preserve">          其他专项收入</t>
  </si>
  <si>
    <t xml:space="preserve">    行政事业性收费收入</t>
  </si>
  <si>
    <t xml:space="preserve">    罚没收入</t>
  </si>
  <si>
    <t xml:space="preserve">    国有企业计划亏损退库</t>
  </si>
  <si>
    <t xml:space="preserve">    其他收入</t>
  </si>
  <si>
    <t>B.税收返还收入</t>
  </si>
  <si>
    <t>C.上级一般转移支付收入</t>
  </si>
  <si>
    <t>D.调入资金</t>
  </si>
  <si>
    <t>E.上级专项转移支付收入</t>
  </si>
  <si>
    <t>F.动用预算稳定基金</t>
  </si>
  <si>
    <t>G.上年结转</t>
  </si>
  <si>
    <r>
      <t>H</t>
    </r>
    <r>
      <rPr>
        <b/>
        <sz val="9"/>
        <rFont val="宋体"/>
        <family val="0"/>
      </rPr>
      <t>.债务转贷收入</t>
    </r>
  </si>
  <si>
    <t>I.上年实绩收入调整还原项</t>
  </si>
  <si>
    <t>收入合计</t>
  </si>
  <si>
    <t>表二</t>
  </si>
  <si>
    <t>建德市2022年一般公共预算支出调整表</t>
  </si>
  <si>
    <t>合计</t>
  </si>
  <si>
    <t>A.地方一般公共预算支出小计</t>
  </si>
  <si>
    <t xml:space="preserve">   一般公共服务支出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</si>
  <si>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</si>
  <si>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</si>
  <si>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</si>
  <si>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</si>
  <si>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</si>
  <si>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</si>
  <si>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</si>
  <si>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</si>
  <si>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</si>
  <si>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</si>
  <si>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</si>
  <si>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</si>
  <si>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</si>
  <si>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</si>
  <si>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</si>
  <si>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</si>
  <si>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</si>
  <si>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灾害防治及应急管理支出</t>
  </si>
  <si>
    <t xml:space="preserve">   预备费</t>
  </si>
  <si>
    <t xml:space="preserve">   其他支出</t>
  </si>
  <si>
    <t xml:space="preserve">   债务付息支出</t>
  </si>
  <si>
    <t xml:space="preserve">   债务发行费用支出</t>
  </si>
  <si>
    <r>
      <t>B.</t>
    </r>
    <r>
      <rPr>
        <b/>
        <sz val="9"/>
        <rFont val="宋体"/>
        <family val="0"/>
      </rPr>
      <t>上级专项转移支付安排的支出</t>
    </r>
  </si>
  <si>
    <t>C.上解上级支出</t>
  </si>
  <si>
    <t>D.上年结转指标安排的支出</t>
  </si>
  <si>
    <t>E.债务还本支出</t>
  </si>
  <si>
    <t>支出合计</t>
  </si>
  <si>
    <t>表三</t>
  </si>
  <si>
    <t>建德市2022年政府性基金预算收入调整表</t>
  </si>
  <si>
    <t xml:space="preserve">       收 入 合 计</t>
  </si>
  <si>
    <t>比年初预算
增减额</t>
  </si>
  <si>
    <t>比年初
预算+-%</t>
  </si>
  <si>
    <t>A.政府性基金收入小计</t>
  </si>
  <si>
    <t xml:space="preserve">  国有土地使用权出让金收入</t>
  </si>
  <si>
    <t xml:space="preserve">  国有土地收益基金收入</t>
  </si>
  <si>
    <t xml:space="preserve">  农业土地开发资金收入</t>
  </si>
  <si>
    <t xml:space="preserve">  彩票公益金收入</t>
  </si>
  <si>
    <t xml:space="preserve">      福利彩票公益金收入</t>
  </si>
  <si>
    <t xml:space="preserve">      体育彩票公益金收入</t>
  </si>
  <si>
    <t xml:space="preserve">  污水处理费收入</t>
  </si>
  <si>
    <t xml:space="preserve">  城市基础设施配套费收入</t>
  </si>
  <si>
    <t xml:space="preserve">  其他政府性基金收入</t>
  </si>
  <si>
    <t>B.上级专项转移支付收入</t>
  </si>
  <si>
    <t>C.上年结转</t>
  </si>
  <si>
    <t>D.债务转贷收入</t>
  </si>
  <si>
    <t xml:space="preserve">  新增专项债券转贷收入</t>
  </si>
  <si>
    <t xml:space="preserve">  再融资债券转贷收入</t>
  </si>
  <si>
    <t>表四</t>
  </si>
  <si>
    <t>建德市2022年政府性基金预算支出调整表</t>
  </si>
  <si>
    <t>年  初
预算数</t>
  </si>
  <si>
    <t>调  整
预算数</t>
  </si>
  <si>
    <t>A.政府性基金支出小计</t>
  </si>
  <si>
    <t>一、城乡社区支出</t>
  </si>
  <si>
    <t>　　国有土地使用权出让收入安排的支出</t>
  </si>
  <si>
    <t>　　　　征地和拆迁补偿支出</t>
  </si>
  <si>
    <t>　　　　土地开发支出</t>
  </si>
  <si>
    <t>　　　　城市建设支出</t>
  </si>
  <si>
    <t>　　　　农村基础设施建设支出</t>
  </si>
  <si>
    <t>　　　　补助被征地农民支出</t>
  </si>
  <si>
    <t>　　　　土地出让业务支出</t>
  </si>
  <si>
    <t>　　　　廉租住房支出</t>
  </si>
  <si>
    <t>　　　　其他国有土地使用权出让收入安排的支出</t>
  </si>
  <si>
    <t>　　国有土地收益基金安排的支出</t>
  </si>
  <si>
    <t>　　农业土地开发资金安排的支出</t>
  </si>
  <si>
    <t>　　城市基础设施配套费安排的支出</t>
  </si>
  <si>
    <t>　　　　其他城市基础设施配套费安排的支出</t>
  </si>
  <si>
    <t xml:space="preserve">    污水处理费安排的支出</t>
  </si>
  <si>
    <t xml:space="preserve">       污水处理设施建设和运营</t>
  </si>
  <si>
    <t>二、其他支出</t>
  </si>
  <si>
    <t>　　其他政府性基金及对应专项债务收入安排的支出</t>
  </si>
  <si>
    <t xml:space="preserve">        其他政府性基金安排的支出</t>
  </si>
  <si>
    <t xml:space="preserve">        其他地方自行试点项目收益专项债券收入安排的支出</t>
  </si>
  <si>
    <t>　　彩票公益金及对应专项债务收入安排的支出</t>
  </si>
  <si>
    <t>　　　　用于社会福利的彩票公益金支出</t>
  </si>
  <si>
    <t>　　　　用于体育事业的彩票公益金支出</t>
  </si>
  <si>
    <t>　　　　用于残疾人事业的彩票公益金支出</t>
  </si>
  <si>
    <t>三、债务付息支出</t>
  </si>
  <si>
    <t>　　地方政府专项债务付息支出</t>
  </si>
  <si>
    <t>　　　　国有土地使用权出让金债务付息支出</t>
  </si>
  <si>
    <t xml:space="preserve">       土地储备专项债券付息支出</t>
  </si>
  <si>
    <t xml:space="preserve">       其他地方自行试点项目收益专项债券付息支出</t>
  </si>
  <si>
    <t>四、债务发行费用支出</t>
  </si>
  <si>
    <t>　　地方政府专项债务发行费用支出</t>
  </si>
  <si>
    <t>　　　　国有土地使用权出让金债务发行费支出</t>
  </si>
  <si>
    <t xml:space="preserve">       土地储备专项债券发行费用支出</t>
  </si>
  <si>
    <t xml:space="preserve">       其他地方自行试点项目收益专项债券发行费用支出</t>
  </si>
  <si>
    <r>
      <t>C.</t>
    </r>
    <r>
      <rPr>
        <b/>
        <sz val="9"/>
        <rFont val="宋体"/>
        <family val="0"/>
      </rPr>
      <t>上年结转指标安排的支出</t>
    </r>
  </si>
  <si>
    <t>D.债务还本支出</t>
  </si>
  <si>
    <t>E.调出资金</t>
  </si>
  <si>
    <t>表五</t>
  </si>
  <si>
    <t>建德市2022年国有资本经营预算收支调整表</t>
  </si>
  <si>
    <t xml:space="preserve">单位：万元  </t>
  </si>
  <si>
    <t>项   目</t>
  </si>
  <si>
    <t>比年初预算    增减额</t>
  </si>
  <si>
    <t>比年初预算    +-%</t>
  </si>
  <si>
    <t>一、国有资本经营收入</t>
  </si>
  <si>
    <t>一、国有资本经营支出</t>
  </si>
  <si>
    <t xml:space="preserve">    1.利润收入</t>
  </si>
  <si>
    <t xml:space="preserve">    1.解决历史遗留问题及改革成本支出</t>
  </si>
  <si>
    <t xml:space="preserve">    2.股利、股息收入</t>
  </si>
  <si>
    <t xml:space="preserve">    2.国有企业资本金注入</t>
  </si>
  <si>
    <t xml:space="preserve">    3.产权转让收入</t>
  </si>
  <si>
    <t xml:space="preserve">    3.国有企业政策性补贴</t>
  </si>
  <si>
    <t xml:space="preserve">    4.清算收入</t>
  </si>
  <si>
    <t xml:space="preserve">    4.其他国有资本经营预算支出</t>
  </si>
  <si>
    <t xml:space="preserve">    5.其他国有资本经营预算收入</t>
  </si>
  <si>
    <t>二、转移性收入合计</t>
  </si>
  <si>
    <t>二、转移性支出合计</t>
  </si>
  <si>
    <t xml:space="preserve">    1.上级补助收入</t>
  </si>
  <si>
    <t xml:space="preserve">    1.转移性支出（调出资金）</t>
  </si>
  <si>
    <t xml:space="preserve">    2.上年结转收入</t>
  </si>
  <si>
    <t xml:space="preserve">    2.结转下年</t>
  </si>
  <si>
    <t>表六</t>
  </si>
  <si>
    <t>建德市2022年社会保险基金预算收支调整表</t>
  </si>
  <si>
    <t>收入项目</t>
  </si>
  <si>
    <t>调整后预算数</t>
  </si>
  <si>
    <t>支出项目</t>
  </si>
  <si>
    <t>一、社保基金收入合计</t>
  </si>
  <si>
    <t>一、社保基金支出合计</t>
  </si>
  <si>
    <t>1.城乡居民基本养老保险基金</t>
  </si>
  <si>
    <t>2.机关事业养老保险基金</t>
  </si>
  <si>
    <t>3.工伤保险基金</t>
  </si>
  <si>
    <t>4.失业保险基金</t>
  </si>
  <si>
    <t>1.上年结余</t>
  </si>
  <si>
    <t>1.年末累计结余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</si>
</sst>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_ * #,##0_ ;_ * \-#,##0_ ;_ * &quot;-&quot;??_ ;_ @_ "/>
    <numFmt numFmtId="179" formatCode="0.0_ "/>
    <numFmt numFmtId="180" formatCode="0_);[Red]\(0\)"/>
  </numFmts>
  <fonts count="5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9"/>
      <name val="SimSun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SimSun"/>
      <family val="0"/>
    </font>
    <font>
      <b/>
      <sz val="12"/>
      <name val="宋体"/>
      <family val="0"/>
    </font>
    <font>
      <sz val="18"/>
      <color indexed="8"/>
      <name val="方正小标宋简体"/>
      <family val="0"/>
    </font>
    <font>
      <b/>
      <sz val="9"/>
      <color indexed="8"/>
      <name val="SimSun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b/>
      <sz val="9"/>
      <color rgb="FF000000"/>
      <name val="Calibri"/>
      <family val="0"/>
    </font>
    <font>
      <sz val="9"/>
      <color rgb="FF000000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9"/>
      <color rgb="FFFF0000"/>
      <name val="Calibri"/>
      <family val="0"/>
    </font>
    <font>
      <b/>
      <sz val="9"/>
      <color rgb="FFFF0000"/>
      <name val="Calibri"/>
      <family val="0"/>
    </font>
    <font>
      <sz val="10"/>
      <name val="Cambria"/>
      <family val="0"/>
    </font>
    <font>
      <sz val="10"/>
      <color indexed="8"/>
      <name val="Cambria"/>
      <family val="0"/>
    </font>
    <font>
      <b/>
      <sz val="9"/>
      <color indexed="8"/>
      <name val="Cambria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2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7" borderId="0" applyNumberFormat="0" applyBorder="0" applyAlignment="0" applyProtection="0"/>
    <xf numFmtId="0" fontId="28" fillId="0" borderId="4" applyNumberFormat="0" applyFill="0" applyAlignment="0" applyProtection="0"/>
    <xf numFmtId="0" fontId="25" fillId="3" borderId="0" applyNumberFormat="0" applyBorder="0" applyAlignment="0" applyProtection="0"/>
    <xf numFmtId="0" fontId="34" fillId="2" borderId="5" applyNumberFormat="0" applyAlignment="0" applyProtection="0"/>
    <xf numFmtId="0" fontId="35" fillId="2" borderId="1" applyNumberFormat="0" applyAlignment="0" applyProtection="0"/>
    <xf numFmtId="0" fontId="36" fillId="8" borderId="6" applyNumberFormat="0" applyAlignment="0" applyProtection="0"/>
    <xf numFmtId="0" fontId="22" fillId="9" borderId="0" applyNumberFormat="0" applyBorder="0" applyAlignment="0" applyProtection="0"/>
    <xf numFmtId="0" fontId="25" fillId="10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9" borderId="0" applyNumberFormat="0" applyBorder="0" applyAlignment="0" applyProtection="0"/>
    <xf numFmtId="0" fontId="40" fillId="11" borderId="0" applyNumberFormat="0" applyBorder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5" fillId="16" borderId="0" applyNumberFormat="0" applyBorder="0" applyAlignment="0" applyProtection="0"/>
    <xf numFmtId="0" fontId="22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4" borderId="0" applyNumberFormat="0" applyBorder="0" applyAlignment="0" applyProtection="0"/>
    <xf numFmtId="0" fontId="25" fillId="4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</cellStyleXfs>
  <cellXfs count="13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left" vertical="center" wrapText="1"/>
      <protection/>
    </xf>
    <xf numFmtId="177" fontId="45" fillId="0" borderId="9" xfId="22" applyNumberFormat="1" applyFont="1" applyFill="1" applyBorder="1" applyAlignment="1">
      <alignment horizontal="right" vertical="center"/>
    </xf>
    <xf numFmtId="177" fontId="45" fillId="0" borderId="9" xfId="22" applyNumberFormat="1" applyFont="1" applyFill="1" applyBorder="1" applyAlignment="1">
      <alignment vertical="center"/>
    </xf>
    <xf numFmtId="176" fontId="45" fillId="0" borderId="9" xfId="0" applyNumberFormat="1" applyFont="1" applyFill="1" applyBorder="1" applyAlignment="1">
      <alignment horizontal="right" vertical="center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177" fontId="46" fillId="0" borderId="9" xfId="22" applyNumberFormat="1" applyFont="1" applyFill="1" applyBorder="1" applyAlignment="1">
      <alignment vertical="center"/>
    </xf>
    <xf numFmtId="176" fontId="46" fillId="0" borderId="9" xfId="0" applyNumberFormat="1" applyFont="1" applyFill="1" applyBorder="1" applyAlignment="1">
      <alignment horizontal="right" vertical="center"/>
    </xf>
    <xf numFmtId="0" fontId="46" fillId="0" borderId="9" xfId="0" applyFont="1" applyFill="1" applyBorder="1" applyAlignment="1">
      <alignment vertical="center"/>
    </xf>
    <xf numFmtId="177" fontId="47" fillId="0" borderId="9" xfId="22" applyNumberFormat="1" applyFont="1" applyFill="1" applyBorder="1" applyAlignment="1">
      <alignment vertical="center"/>
    </xf>
    <xf numFmtId="177" fontId="46" fillId="0" borderId="9" xfId="22" applyNumberFormat="1" applyFont="1" applyFill="1" applyBorder="1" applyAlignment="1" applyProtection="1">
      <alignment horizontal="right" vertical="center" wrapText="1"/>
      <protection locked="0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vertical="center"/>
    </xf>
    <xf numFmtId="0" fontId="46" fillId="0" borderId="9" xfId="0" applyFont="1" applyFill="1" applyBorder="1" applyAlignment="1">
      <alignment vertical="center" wrapText="1"/>
    </xf>
    <xf numFmtId="177" fontId="46" fillId="0" borderId="9" xfId="0" applyNumberFormat="1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177" fontId="46" fillId="0" borderId="9" xfId="22" applyNumberFormat="1" applyFont="1" applyFill="1" applyBorder="1" applyAlignment="1">
      <alignment horizontal="right" vertical="center"/>
    </xf>
    <xf numFmtId="177" fontId="45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45" fillId="0" borderId="9" xfId="22" applyNumberFormat="1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48" fillId="0" borderId="9" xfId="32" applyFont="1" applyFill="1" applyBorder="1" applyAlignment="1">
      <alignment horizontal="left" vertical="center" wrapText="1"/>
      <protection/>
    </xf>
    <xf numFmtId="0" fontId="10" fillId="0" borderId="9" xfId="0" applyFont="1" applyFill="1" applyBorder="1" applyAlignment="1">
      <alignment horizontal="right" vertical="center" wrapText="1"/>
    </xf>
    <xf numFmtId="179" fontId="10" fillId="0" borderId="9" xfId="0" applyNumberFormat="1" applyFont="1" applyFill="1" applyBorder="1" applyAlignment="1">
      <alignment horizontal="righ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11" fillId="0" borderId="9" xfId="66" applyFont="1" applyFill="1" applyBorder="1" applyAlignment="1">
      <alignment horizontal="right" vertical="center" wrapText="1"/>
      <protection/>
    </xf>
    <xf numFmtId="0" fontId="12" fillId="0" borderId="9" xfId="0" applyFont="1" applyFill="1" applyBorder="1" applyAlignment="1">
      <alignment horizontal="right" vertical="center" wrapText="1"/>
    </xf>
    <xf numFmtId="179" fontId="12" fillId="0" borderId="9" xfId="0" applyNumberFormat="1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right" vertical="center" wrapText="1"/>
    </xf>
    <xf numFmtId="0" fontId="13" fillId="0" borderId="9" xfId="66" applyFont="1" applyFill="1" applyBorder="1" applyAlignment="1">
      <alignment horizontal="left" vertical="center" wrapText="1"/>
      <protection/>
    </xf>
    <xf numFmtId="0" fontId="12" fillId="0" borderId="9" xfId="0" applyFont="1" applyFill="1" applyBorder="1" applyAlignment="1">
      <alignment vertical="center"/>
    </xf>
    <xf numFmtId="0" fontId="45" fillId="0" borderId="9" xfId="32" applyFont="1" applyFill="1" applyBorder="1" applyAlignment="1">
      <alignment vertical="center"/>
      <protection/>
    </xf>
    <xf numFmtId="0" fontId="45" fillId="0" borderId="9" xfId="32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5" fillId="0" borderId="0" xfId="68" applyFont="1" applyFill="1" applyBorder="1" applyAlignment="1" applyProtection="1">
      <alignment horizontal="center" vertical="center" wrapText="1"/>
      <protection locked="0"/>
    </xf>
    <xf numFmtId="0" fontId="4" fillId="0" borderId="0" xfId="68" applyFont="1" applyFill="1" applyBorder="1" applyAlignment="1" applyProtection="1">
      <alignment horizontal="center" vertical="center" wrapText="1"/>
      <protection locked="0"/>
    </xf>
    <xf numFmtId="0" fontId="4" fillId="0" borderId="11" xfId="68" applyFont="1" applyFill="1" applyBorder="1" applyAlignment="1" applyProtection="1">
      <alignment horizontal="right" vertical="center" wrapText="1"/>
      <protection locked="0"/>
    </xf>
    <xf numFmtId="0" fontId="3" fillId="0" borderId="9" xfId="69" applyFont="1" applyFill="1" applyBorder="1" applyAlignment="1">
      <alignment vertical="center"/>
      <protection/>
    </xf>
    <xf numFmtId="0" fontId="3" fillId="0" borderId="9" xfId="69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180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179" fontId="3" fillId="0" borderId="9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right" vertical="center" wrapText="1"/>
    </xf>
    <xf numFmtId="179" fontId="2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32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right" vertical="center" wrapText="1"/>
    </xf>
    <xf numFmtId="0" fontId="48" fillId="0" borderId="9" xfId="0" applyFont="1" applyFill="1" applyBorder="1" applyAlignment="1">
      <alignment horizontal="righ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right" vertical="center" wrapText="1"/>
    </xf>
    <xf numFmtId="0" fontId="49" fillId="0" borderId="9" xfId="0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45" fillId="0" borderId="16" xfId="32" applyNumberFormat="1" applyFont="1" applyFill="1" applyBorder="1" applyAlignment="1">
      <alignment horizontal="right" vertical="center" wrapText="1"/>
      <protection/>
    </xf>
    <xf numFmtId="0" fontId="51" fillId="0" borderId="9" xfId="32" applyFont="1" applyFill="1" applyBorder="1" applyAlignment="1">
      <alignment horizontal="right" vertical="center" wrapText="1"/>
      <protection/>
    </xf>
    <xf numFmtId="0" fontId="45" fillId="0" borderId="9" xfId="0" applyFont="1" applyFill="1" applyBorder="1" applyAlignment="1">
      <alignment horizontal="right" vertical="center"/>
    </xf>
    <xf numFmtId="0" fontId="48" fillId="0" borderId="9" xfId="32" applyFont="1" applyFill="1" applyBorder="1" applyAlignment="1">
      <alignment horizontal="center" vertical="center" wrapText="1"/>
      <protection/>
    </xf>
    <xf numFmtId="0" fontId="45" fillId="0" borderId="16" xfId="32" applyFont="1" applyFill="1" applyBorder="1" applyAlignment="1">
      <alignment horizontal="right" vertical="center" wrapText="1"/>
      <protection/>
    </xf>
    <xf numFmtId="0" fontId="45" fillId="0" borderId="9" xfId="32" applyFont="1" applyFill="1" applyBorder="1" applyAlignment="1">
      <alignment horizontal="right" vertical="center" wrapText="1"/>
      <protection/>
    </xf>
    <xf numFmtId="0" fontId="52" fillId="0" borderId="0" xfId="0" applyFont="1" applyFill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179" fontId="45" fillId="0" borderId="9" xfId="0" applyNumberFormat="1" applyFont="1" applyFill="1" applyBorder="1" applyAlignment="1">
      <alignment horizontal="right" vertical="center" wrapText="1"/>
    </xf>
    <xf numFmtId="177" fontId="46" fillId="0" borderId="9" xfId="0" applyNumberFormat="1" applyFont="1" applyFill="1" applyBorder="1" applyAlignment="1">
      <alignment vertical="center"/>
    </xf>
    <xf numFmtId="0" fontId="46" fillId="0" borderId="9" xfId="0" applyFont="1" applyFill="1" applyBorder="1" applyAlignment="1">
      <alignment horizontal="right" vertical="center" wrapText="1"/>
    </xf>
    <xf numFmtId="179" fontId="46" fillId="0" borderId="9" xfId="0" applyNumberFormat="1" applyFont="1" applyFill="1" applyBorder="1" applyAlignment="1">
      <alignment horizontal="right" vertical="center" wrapText="1"/>
    </xf>
    <xf numFmtId="177" fontId="49" fillId="0" borderId="9" xfId="0" applyNumberFormat="1" applyFont="1" applyFill="1" applyBorder="1" applyAlignment="1">
      <alignment horizontal="right" vertical="center" wrapText="1"/>
    </xf>
    <xf numFmtId="0" fontId="48" fillId="0" borderId="14" xfId="0" applyFont="1" applyFill="1" applyBorder="1" applyAlignment="1">
      <alignment horizontal="right" vertical="center" wrapText="1"/>
    </xf>
    <xf numFmtId="0" fontId="45" fillId="0" borderId="19" xfId="0" applyFont="1" applyFill="1" applyBorder="1" applyAlignment="1">
      <alignment horizontal="right" vertical="center" wrapText="1"/>
    </xf>
    <xf numFmtId="179" fontId="45" fillId="0" borderId="2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right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179" fontId="20" fillId="0" borderId="9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SX_BudgetControlSH_U(2)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" xfId="65"/>
    <cellStyle name="常规 4" xfId="66"/>
    <cellStyle name="常规 4 2" xfId="67"/>
    <cellStyle name="常规_Sheet1" xfId="68"/>
    <cellStyle name="常规_简表二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Zeros="0" tabSelected="1" workbookViewId="0" topLeftCell="A12">
      <selection activeCell="T25" sqref="T25"/>
    </sheetView>
  </sheetViews>
  <sheetFormatPr defaultColWidth="9.00390625" defaultRowHeight="14.25"/>
  <cols>
    <col min="1" max="1" width="24.25390625" style="113" customWidth="1"/>
    <col min="2" max="2" width="7.375" style="113" customWidth="1"/>
    <col min="3" max="6" width="7.00390625" style="113" customWidth="1"/>
    <col min="7" max="7" width="8.00390625" style="113" customWidth="1"/>
    <col min="8" max="11" width="7.00390625" style="113" customWidth="1"/>
    <col min="12" max="12" width="6.875" style="113" customWidth="1"/>
    <col min="13" max="13" width="7.00390625" style="113" customWidth="1"/>
    <col min="14" max="16384" width="9.00390625" style="113" customWidth="1"/>
  </cols>
  <sheetData>
    <row r="1" ht="14.25">
      <c r="A1" s="114" t="s">
        <v>0</v>
      </c>
    </row>
    <row r="2" spans="1:13" ht="36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1" customHeight="1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24.75" customHeight="1">
      <c r="A4" s="117" t="s">
        <v>3</v>
      </c>
      <c r="B4" s="83" t="s">
        <v>4</v>
      </c>
      <c r="C4" s="83"/>
      <c r="D4" s="83"/>
      <c r="E4" s="83"/>
      <c r="F4" s="83"/>
      <c r="G4" s="83" t="s">
        <v>5</v>
      </c>
      <c r="H4" s="83"/>
      <c r="I4" s="83"/>
      <c r="J4" s="83"/>
      <c r="K4" s="83"/>
      <c r="L4" s="130" t="s">
        <v>6</v>
      </c>
      <c r="M4" s="130" t="s">
        <v>7</v>
      </c>
    </row>
    <row r="5" spans="1:13" ht="24.75" customHeight="1">
      <c r="A5" s="118"/>
      <c r="B5" s="83" t="s">
        <v>8</v>
      </c>
      <c r="C5" s="83" t="s">
        <v>9</v>
      </c>
      <c r="D5" s="83" t="s">
        <v>10</v>
      </c>
      <c r="E5" s="83"/>
      <c r="F5" s="83"/>
      <c r="G5" s="83" t="s">
        <v>8</v>
      </c>
      <c r="H5" s="83" t="s">
        <v>9</v>
      </c>
      <c r="I5" s="83" t="s">
        <v>10</v>
      </c>
      <c r="J5" s="83"/>
      <c r="K5" s="83"/>
      <c r="L5" s="131"/>
      <c r="M5" s="131"/>
    </row>
    <row r="6" spans="1:13" ht="24.75" customHeight="1">
      <c r="A6" s="119"/>
      <c r="B6" s="83"/>
      <c r="C6" s="83"/>
      <c r="D6" s="83" t="s">
        <v>11</v>
      </c>
      <c r="E6" s="120" t="s">
        <v>12</v>
      </c>
      <c r="F6" s="120" t="s">
        <v>13</v>
      </c>
      <c r="G6" s="83"/>
      <c r="H6" s="83"/>
      <c r="I6" s="83" t="s">
        <v>11</v>
      </c>
      <c r="J6" s="120" t="s">
        <v>12</v>
      </c>
      <c r="K6" s="120" t="s">
        <v>13</v>
      </c>
      <c r="L6" s="132"/>
      <c r="M6" s="132"/>
    </row>
    <row r="7" spans="1:13" ht="24.75" customHeight="1">
      <c r="A7" s="121" t="s">
        <v>14</v>
      </c>
      <c r="B7" s="122">
        <f aca="true" t="shared" si="0" ref="B7:K7">B8+B16</f>
        <v>435000</v>
      </c>
      <c r="C7" s="122">
        <f t="shared" si="0"/>
        <v>295530</v>
      </c>
      <c r="D7" s="122">
        <f t="shared" si="0"/>
        <v>139470</v>
      </c>
      <c r="E7" s="122">
        <f t="shared" si="0"/>
        <v>49950</v>
      </c>
      <c r="F7" s="122">
        <f t="shared" si="0"/>
        <v>89520</v>
      </c>
      <c r="G7" s="122">
        <f t="shared" si="0"/>
        <v>520000</v>
      </c>
      <c r="H7" s="122">
        <f t="shared" si="0"/>
        <v>369778</v>
      </c>
      <c r="I7" s="122">
        <f t="shared" si="0"/>
        <v>150222</v>
      </c>
      <c r="J7" s="122">
        <f t="shared" si="0"/>
        <v>59899</v>
      </c>
      <c r="K7" s="122">
        <f t="shared" si="0"/>
        <v>90323</v>
      </c>
      <c r="L7" s="122">
        <f>G7-B7</f>
        <v>85000</v>
      </c>
      <c r="M7" s="133">
        <f>L7/B7*100</f>
        <v>19.5</v>
      </c>
    </row>
    <row r="8" spans="1:13" ht="24.75" customHeight="1">
      <c r="A8" s="123" t="s">
        <v>15</v>
      </c>
      <c r="B8" s="122">
        <f aca="true" t="shared" si="1" ref="B8:K8">SUM(B9:B15)</f>
        <v>391500</v>
      </c>
      <c r="C8" s="122">
        <f t="shared" si="1"/>
        <v>252030</v>
      </c>
      <c r="D8" s="122">
        <f t="shared" si="1"/>
        <v>139470</v>
      </c>
      <c r="E8" s="122">
        <f t="shared" si="1"/>
        <v>49950</v>
      </c>
      <c r="F8" s="122">
        <f t="shared" si="1"/>
        <v>89520</v>
      </c>
      <c r="G8" s="122">
        <f t="shared" si="1"/>
        <v>334400</v>
      </c>
      <c r="H8" s="122">
        <f t="shared" si="1"/>
        <v>184178</v>
      </c>
      <c r="I8" s="122">
        <f t="shared" si="1"/>
        <v>150222</v>
      </c>
      <c r="J8" s="122">
        <f t="shared" si="1"/>
        <v>59899</v>
      </c>
      <c r="K8" s="122">
        <f t="shared" si="1"/>
        <v>90323</v>
      </c>
      <c r="L8" s="122">
        <f>G8-B8</f>
        <v>-57100</v>
      </c>
      <c r="M8" s="133">
        <f>L8/B8*100</f>
        <v>-14.6</v>
      </c>
    </row>
    <row r="9" spans="1:13" ht="24.75" customHeight="1">
      <c r="A9" s="124" t="s">
        <v>16</v>
      </c>
      <c r="B9" s="125">
        <f>C9+D9</f>
        <v>157400</v>
      </c>
      <c r="C9" s="125">
        <v>73880</v>
      </c>
      <c r="D9" s="125">
        <v>83520</v>
      </c>
      <c r="E9" s="125">
        <v>25820</v>
      </c>
      <c r="F9" s="125">
        <v>57700</v>
      </c>
      <c r="G9" s="125">
        <v>110500</v>
      </c>
      <c r="H9" s="125">
        <f aca="true" t="shared" si="2" ref="H9:H15">G9-I9</f>
        <v>28420</v>
      </c>
      <c r="I9" s="125">
        <v>82080</v>
      </c>
      <c r="J9" s="125">
        <v>30000</v>
      </c>
      <c r="K9" s="125">
        <v>52080</v>
      </c>
      <c r="L9" s="125">
        <f aca="true" t="shared" si="3" ref="L9:L32">G9-B9</f>
        <v>-46900</v>
      </c>
      <c r="M9" s="134">
        <f aca="true" t="shared" si="4" ref="M9:M22">L9/B9*100</f>
        <v>-29.8</v>
      </c>
    </row>
    <row r="10" spans="1:13" ht="24.75" customHeight="1">
      <c r="A10" s="124" t="s">
        <v>17</v>
      </c>
      <c r="B10" s="125">
        <f aca="true" t="shared" si="5" ref="B10:B23">C10+D10</f>
        <v>93500</v>
      </c>
      <c r="C10" s="125">
        <v>59300</v>
      </c>
      <c r="D10" s="125">
        <v>34200</v>
      </c>
      <c r="E10" s="125">
        <v>16950</v>
      </c>
      <c r="F10" s="125">
        <v>17250</v>
      </c>
      <c r="G10" s="125">
        <v>98000</v>
      </c>
      <c r="H10" s="125">
        <f t="shared" si="2"/>
        <v>61655</v>
      </c>
      <c r="I10" s="125">
        <v>36345</v>
      </c>
      <c r="J10" s="125">
        <v>18390</v>
      </c>
      <c r="K10" s="125">
        <v>17955</v>
      </c>
      <c r="L10" s="125">
        <f t="shared" si="3"/>
        <v>4500</v>
      </c>
      <c r="M10" s="134">
        <f t="shared" si="4"/>
        <v>4.8</v>
      </c>
    </row>
    <row r="11" spans="1:13" ht="24.75" customHeight="1">
      <c r="A11" s="124" t="s">
        <v>18</v>
      </c>
      <c r="B11" s="125">
        <f t="shared" si="5"/>
        <v>15550</v>
      </c>
      <c r="C11" s="125">
        <v>12900</v>
      </c>
      <c r="D11" s="125">
        <v>2650</v>
      </c>
      <c r="E11" s="125">
        <v>1050</v>
      </c>
      <c r="F11" s="125">
        <v>1600</v>
      </c>
      <c r="G11" s="125">
        <v>18700</v>
      </c>
      <c r="H11" s="125">
        <f t="shared" si="2"/>
        <v>13065</v>
      </c>
      <c r="I11" s="125">
        <v>5635</v>
      </c>
      <c r="J11" s="125">
        <v>2670</v>
      </c>
      <c r="K11" s="125">
        <v>2965</v>
      </c>
      <c r="L11" s="125">
        <f t="shared" si="3"/>
        <v>3150</v>
      </c>
      <c r="M11" s="134">
        <f t="shared" si="4"/>
        <v>20.3</v>
      </c>
    </row>
    <row r="12" spans="1:13" ht="24.75" customHeight="1">
      <c r="A12" s="124" t="s">
        <v>19</v>
      </c>
      <c r="B12" s="125">
        <f t="shared" si="5"/>
        <v>19000</v>
      </c>
      <c r="C12" s="125">
        <v>19000</v>
      </c>
      <c r="D12" s="125"/>
      <c r="E12" s="125"/>
      <c r="F12" s="125"/>
      <c r="G12" s="125">
        <v>15500</v>
      </c>
      <c r="H12" s="125">
        <f t="shared" si="2"/>
        <v>15500</v>
      </c>
      <c r="I12" s="125"/>
      <c r="J12" s="125"/>
      <c r="K12" s="125">
        <v>0</v>
      </c>
      <c r="L12" s="125">
        <f t="shared" si="3"/>
        <v>-3500</v>
      </c>
      <c r="M12" s="134">
        <f t="shared" si="4"/>
        <v>-18.4</v>
      </c>
    </row>
    <row r="13" spans="1:13" ht="24.75" customHeight="1">
      <c r="A13" s="124" t="s">
        <v>20</v>
      </c>
      <c r="B13" s="125">
        <f t="shared" si="5"/>
        <v>79050</v>
      </c>
      <c r="C13" s="125">
        <v>59950</v>
      </c>
      <c r="D13" s="125">
        <v>19100</v>
      </c>
      <c r="E13" s="125">
        <v>6130</v>
      </c>
      <c r="F13" s="125">
        <v>12970</v>
      </c>
      <c r="G13" s="125">
        <v>64200</v>
      </c>
      <c r="H13" s="125">
        <f t="shared" si="2"/>
        <v>38038</v>
      </c>
      <c r="I13" s="125">
        <v>26162</v>
      </c>
      <c r="J13" s="125">
        <v>8839</v>
      </c>
      <c r="K13" s="125">
        <v>17323</v>
      </c>
      <c r="L13" s="125">
        <f t="shared" si="3"/>
        <v>-14850</v>
      </c>
      <c r="M13" s="134">
        <f t="shared" si="4"/>
        <v>-18.8</v>
      </c>
    </row>
    <row r="14" spans="1:13" ht="24.75" customHeight="1">
      <c r="A14" s="124" t="s">
        <v>21</v>
      </c>
      <c r="B14" s="125">
        <f t="shared" si="5"/>
        <v>2500</v>
      </c>
      <c r="C14" s="125">
        <v>2500</v>
      </c>
      <c r="D14" s="125"/>
      <c r="E14" s="125"/>
      <c r="F14" s="125"/>
      <c r="G14" s="125">
        <v>6500</v>
      </c>
      <c r="H14" s="125">
        <f t="shared" si="2"/>
        <v>6500</v>
      </c>
      <c r="I14" s="125"/>
      <c r="J14" s="125"/>
      <c r="K14" s="125"/>
      <c r="L14" s="125">
        <f t="shared" si="3"/>
        <v>4000</v>
      </c>
      <c r="M14" s="134">
        <f t="shared" si="4"/>
        <v>160</v>
      </c>
    </row>
    <row r="15" spans="1:13" ht="24.75" customHeight="1">
      <c r="A15" s="124" t="s">
        <v>22</v>
      </c>
      <c r="B15" s="125">
        <f t="shared" si="5"/>
        <v>24500</v>
      </c>
      <c r="C15" s="125">
        <v>24500</v>
      </c>
      <c r="D15" s="125"/>
      <c r="E15" s="125"/>
      <c r="F15" s="125"/>
      <c r="G15" s="125">
        <v>21000</v>
      </c>
      <c r="H15" s="125">
        <f t="shared" si="2"/>
        <v>21000</v>
      </c>
      <c r="I15" s="125"/>
      <c r="J15" s="125"/>
      <c r="K15" s="125"/>
      <c r="L15" s="125">
        <f t="shared" si="3"/>
        <v>-3500</v>
      </c>
      <c r="M15" s="134">
        <f t="shared" si="4"/>
        <v>-14.3</v>
      </c>
    </row>
    <row r="16" spans="1:13" ht="24.75" customHeight="1">
      <c r="A16" s="123" t="s">
        <v>23</v>
      </c>
      <c r="B16" s="122">
        <f t="shared" si="5"/>
        <v>43500</v>
      </c>
      <c r="C16" s="122">
        <f aca="true" t="shared" si="6" ref="C16:H16">C17+C20+C21+C22+C23</f>
        <v>43500</v>
      </c>
      <c r="D16" s="122">
        <f t="shared" si="6"/>
        <v>0</v>
      </c>
      <c r="E16" s="122">
        <f t="shared" si="6"/>
        <v>0</v>
      </c>
      <c r="F16" s="122">
        <f t="shared" si="6"/>
        <v>0</v>
      </c>
      <c r="G16" s="122">
        <f t="shared" si="6"/>
        <v>185600</v>
      </c>
      <c r="H16" s="122">
        <f t="shared" si="6"/>
        <v>185600</v>
      </c>
      <c r="I16" s="122"/>
      <c r="J16" s="122"/>
      <c r="K16" s="122"/>
      <c r="L16" s="122">
        <f t="shared" si="3"/>
        <v>142100</v>
      </c>
      <c r="M16" s="133">
        <f t="shared" si="4"/>
        <v>326.7</v>
      </c>
    </row>
    <row r="17" spans="1:13" s="112" customFormat="1" ht="24.75" customHeight="1">
      <c r="A17" s="124" t="s">
        <v>24</v>
      </c>
      <c r="B17" s="125">
        <f t="shared" si="5"/>
        <v>15100</v>
      </c>
      <c r="C17" s="125">
        <f>C18+C19</f>
        <v>15100</v>
      </c>
      <c r="D17" s="125"/>
      <c r="E17" s="125"/>
      <c r="F17" s="125"/>
      <c r="G17" s="125">
        <f>G18+G19</f>
        <v>18900</v>
      </c>
      <c r="H17" s="125">
        <f aca="true" t="shared" si="7" ref="H17:H23">G17-I17</f>
        <v>18900</v>
      </c>
      <c r="I17" s="125"/>
      <c r="J17" s="125"/>
      <c r="K17" s="125"/>
      <c r="L17" s="125">
        <f t="shared" si="3"/>
        <v>3800</v>
      </c>
      <c r="M17" s="134">
        <f t="shared" si="4"/>
        <v>25.2</v>
      </c>
    </row>
    <row r="18" spans="1:13" ht="24.75" customHeight="1">
      <c r="A18" s="124" t="s">
        <v>25</v>
      </c>
      <c r="B18" s="125">
        <f t="shared" si="5"/>
        <v>7800</v>
      </c>
      <c r="C18" s="125">
        <v>7800</v>
      </c>
      <c r="D18" s="125"/>
      <c r="E18" s="125"/>
      <c r="F18" s="125"/>
      <c r="G18" s="125">
        <v>7500</v>
      </c>
      <c r="H18" s="125">
        <f t="shared" si="7"/>
        <v>7500</v>
      </c>
      <c r="I18" s="125"/>
      <c r="J18" s="125"/>
      <c r="K18" s="125"/>
      <c r="L18" s="125">
        <f t="shared" si="3"/>
        <v>-300</v>
      </c>
      <c r="M18" s="134">
        <f t="shared" si="4"/>
        <v>-3.8</v>
      </c>
    </row>
    <row r="19" spans="1:13" ht="24.75" customHeight="1">
      <c r="A19" s="124" t="s">
        <v>26</v>
      </c>
      <c r="B19" s="125">
        <f t="shared" si="5"/>
        <v>7300</v>
      </c>
      <c r="C19" s="125">
        <v>7300</v>
      </c>
      <c r="D19" s="125"/>
      <c r="E19" s="125"/>
      <c r="F19" s="125"/>
      <c r="G19" s="125">
        <v>11400</v>
      </c>
      <c r="H19" s="125">
        <f t="shared" si="7"/>
        <v>11400</v>
      </c>
      <c r="I19" s="125"/>
      <c r="J19" s="125"/>
      <c r="K19" s="125"/>
      <c r="L19" s="125">
        <f t="shared" si="3"/>
        <v>4100</v>
      </c>
      <c r="M19" s="134">
        <f t="shared" si="4"/>
        <v>56.2</v>
      </c>
    </row>
    <row r="20" spans="1:13" ht="24.75" customHeight="1">
      <c r="A20" s="124" t="s">
        <v>27</v>
      </c>
      <c r="B20" s="125">
        <f t="shared" si="5"/>
        <v>3600</v>
      </c>
      <c r="C20" s="125">
        <v>3600</v>
      </c>
      <c r="D20" s="125"/>
      <c r="E20" s="125"/>
      <c r="F20" s="125"/>
      <c r="G20" s="125">
        <v>5250</v>
      </c>
      <c r="H20" s="125">
        <f t="shared" si="7"/>
        <v>5250</v>
      </c>
      <c r="I20" s="125"/>
      <c r="J20" s="125"/>
      <c r="K20" s="125"/>
      <c r="L20" s="125">
        <f t="shared" si="3"/>
        <v>1650</v>
      </c>
      <c r="M20" s="134">
        <f t="shared" si="4"/>
        <v>45.8</v>
      </c>
    </row>
    <row r="21" spans="1:13" ht="24.75" customHeight="1">
      <c r="A21" s="124" t="s">
        <v>28</v>
      </c>
      <c r="B21" s="125">
        <f t="shared" si="5"/>
        <v>8200</v>
      </c>
      <c r="C21" s="125">
        <v>8200</v>
      </c>
      <c r="D21" s="125"/>
      <c r="E21" s="125"/>
      <c r="F21" s="125"/>
      <c r="G21" s="125">
        <v>17550</v>
      </c>
      <c r="H21" s="125">
        <f t="shared" si="7"/>
        <v>17550</v>
      </c>
      <c r="I21" s="125"/>
      <c r="J21" s="125"/>
      <c r="K21" s="125"/>
      <c r="L21" s="125">
        <f t="shared" si="3"/>
        <v>9350</v>
      </c>
      <c r="M21" s="134">
        <f t="shared" si="4"/>
        <v>114</v>
      </c>
    </row>
    <row r="22" spans="1:13" ht="24.75" customHeight="1">
      <c r="A22" s="124" t="s">
        <v>29</v>
      </c>
      <c r="B22" s="125">
        <f t="shared" si="5"/>
        <v>-4700</v>
      </c>
      <c r="C22" s="125">
        <v>-4700</v>
      </c>
      <c r="D22" s="125"/>
      <c r="E22" s="125"/>
      <c r="F22" s="125"/>
      <c r="G22" s="125">
        <v>-4700</v>
      </c>
      <c r="H22" s="125">
        <f t="shared" si="7"/>
        <v>-4700</v>
      </c>
      <c r="I22" s="125"/>
      <c r="J22" s="125"/>
      <c r="K22" s="125"/>
      <c r="L22" s="125">
        <f t="shared" si="3"/>
        <v>0</v>
      </c>
      <c r="M22" s="134">
        <f t="shared" si="4"/>
        <v>0</v>
      </c>
    </row>
    <row r="23" spans="1:13" ht="24.75" customHeight="1">
      <c r="A23" s="126" t="s">
        <v>30</v>
      </c>
      <c r="B23" s="125">
        <f t="shared" si="5"/>
        <v>21300</v>
      </c>
      <c r="C23" s="125">
        <v>21300</v>
      </c>
      <c r="D23" s="125"/>
      <c r="E23" s="125"/>
      <c r="F23" s="125"/>
      <c r="G23" s="125">
        <v>148600</v>
      </c>
      <c r="H23" s="125">
        <f t="shared" si="7"/>
        <v>148600</v>
      </c>
      <c r="I23" s="125"/>
      <c r="J23" s="125"/>
      <c r="K23" s="125"/>
      <c r="L23" s="125">
        <f t="shared" si="3"/>
        <v>127300</v>
      </c>
      <c r="M23" s="134">
        <f aca="true" t="shared" si="8" ref="M23:M30">L23/B23*100</f>
        <v>597.7</v>
      </c>
    </row>
    <row r="24" spans="1:13" ht="24.75" customHeight="1">
      <c r="A24" s="127" t="s">
        <v>31</v>
      </c>
      <c r="B24" s="122">
        <v>20183</v>
      </c>
      <c r="C24" s="122"/>
      <c r="D24" s="128"/>
      <c r="E24" s="128"/>
      <c r="F24" s="128"/>
      <c r="G24" s="122">
        <v>20183</v>
      </c>
      <c r="H24" s="128"/>
      <c r="I24" s="128"/>
      <c r="J24" s="128"/>
      <c r="K24" s="128"/>
      <c r="L24" s="122">
        <f t="shared" si="3"/>
        <v>0</v>
      </c>
      <c r="M24" s="133">
        <f t="shared" si="8"/>
        <v>0</v>
      </c>
    </row>
    <row r="25" spans="1:13" ht="24.75" customHeight="1">
      <c r="A25" s="127" t="s">
        <v>32</v>
      </c>
      <c r="B25" s="122">
        <v>120134</v>
      </c>
      <c r="C25" s="122"/>
      <c r="D25" s="128"/>
      <c r="E25" s="128"/>
      <c r="F25" s="128"/>
      <c r="G25" s="122">
        <v>174000</v>
      </c>
      <c r="H25" s="128"/>
      <c r="I25" s="128"/>
      <c r="J25" s="128"/>
      <c r="K25" s="128"/>
      <c r="L25" s="122">
        <f t="shared" si="3"/>
        <v>53866</v>
      </c>
      <c r="M25" s="133">
        <f t="shared" si="8"/>
        <v>44.8</v>
      </c>
    </row>
    <row r="26" spans="1:13" ht="24.75" customHeight="1">
      <c r="A26" s="127" t="s">
        <v>33</v>
      </c>
      <c r="B26" s="122">
        <v>44700</v>
      </c>
      <c r="C26" s="122"/>
      <c r="D26" s="128"/>
      <c r="E26" s="128"/>
      <c r="F26" s="128"/>
      <c r="G26" s="122">
        <v>12200</v>
      </c>
      <c r="H26" s="128"/>
      <c r="I26" s="128"/>
      <c r="J26" s="128"/>
      <c r="K26" s="128"/>
      <c r="L26" s="122">
        <f t="shared" si="3"/>
        <v>-32500</v>
      </c>
      <c r="M26" s="133">
        <f t="shared" si="8"/>
        <v>-72.7</v>
      </c>
    </row>
    <row r="27" spans="1:13" ht="24.75" customHeight="1">
      <c r="A27" s="127" t="s">
        <v>34</v>
      </c>
      <c r="B27" s="122">
        <v>50432</v>
      </c>
      <c r="C27" s="122"/>
      <c r="D27" s="128"/>
      <c r="E27" s="128"/>
      <c r="F27" s="128"/>
      <c r="G27" s="122">
        <v>84765</v>
      </c>
      <c r="H27" s="128"/>
      <c r="I27" s="128"/>
      <c r="J27" s="128"/>
      <c r="K27" s="128"/>
      <c r="L27" s="122">
        <f t="shared" si="3"/>
        <v>34333</v>
      </c>
      <c r="M27" s="133">
        <f t="shared" si="8"/>
        <v>68.1</v>
      </c>
    </row>
    <row r="28" spans="1:13" ht="24.75" customHeight="1">
      <c r="A28" s="127" t="s">
        <v>35</v>
      </c>
      <c r="B28" s="122"/>
      <c r="C28" s="122"/>
      <c r="D28" s="128"/>
      <c r="E28" s="128"/>
      <c r="F28" s="128"/>
      <c r="G28" s="122">
        <v>37900</v>
      </c>
      <c r="H28" s="128"/>
      <c r="I28" s="128"/>
      <c r="J28" s="128"/>
      <c r="K28" s="128"/>
      <c r="L28" s="122">
        <f t="shared" si="3"/>
        <v>37900</v>
      </c>
      <c r="M28" s="133"/>
    </row>
    <row r="29" spans="1:13" ht="24.75" customHeight="1">
      <c r="A29" s="127" t="s">
        <v>36</v>
      </c>
      <c r="B29" s="122">
        <v>48073</v>
      </c>
      <c r="C29" s="122"/>
      <c r="D29" s="128"/>
      <c r="E29" s="128"/>
      <c r="F29" s="128"/>
      <c r="G29" s="122">
        <v>52091</v>
      </c>
      <c r="H29" s="122">
        <v>37480</v>
      </c>
      <c r="I29" s="122">
        <v>14611</v>
      </c>
      <c r="J29" s="122"/>
      <c r="K29" s="122"/>
      <c r="L29" s="122">
        <f t="shared" si="3"/>
        <v>4018</v>
      </c>
      <c r="M29" s="133">
        <f t="shared" si="8"/>
        <v>8.4</v>
      </c>
    </row>
    <row r="30" spans="1:13" ht="24.75" customHeight="1">
      <c r="A30" s="127" t="s">
        <v>37</v>
      </c>
      <c r="B30" s="122">
        <v>72000</v>
      </c>
      <c r="C30" s="122"/>
      <c r="D30" s="128"/>
      <c r="E30" s="128"/>
      <c r="F30" s="128"/>
      <c r="G30" s="122">
        <v>102000</v>
      </c>
      <c r="H30" s="122"/>
      <c r="I30" s="122"/>
      <c r="J30" s="122"/>
      <c r="K30" s="122"/>
      <c r="L30" s="122">
        <f t="shared" si="3"/>
        <v>30000</v>
      </c>
      <c r="M30" s="133">
        <f t="shared" si="8"/>
        <v>41.7</v>
      </c>
    </row>
    <row r="31" spans="1:13" ht="21.75" customHeight="1" hidden="1">
      <c r="A31" s="127" t="s">
        <v>38</v>
      </c>
      <c r="B31" s="122"/>
      <c r="C31" s="128"/>
      <c r="D31" s="128"/>
      <c r="E31" s="128"/>
      <c r="F31" s="128"/>
      <c r="G31" s="128"/>
      <c r="H31" s="128"/>
      <c r="I31" s="128"/>
      <c r="J31" s="128"/>
      <c r="K31" s="128"/>
      <c r="L31" s="122">
        <f t="shared" si="3"/>
        <v>0</v>
      </c>
      <c r="M31" s="133"/>
    </row>
    <row r="32" spans="1:13" ht="24.75" customHeight="1">
      <c r="A32" s="129" t="s">
        <v>39</v>
      </c>
      <c r="B32" s="122">
        <f>SUM(B7,B24,B25,B26,B27,B28,B29,B31,B30)</f>
        <v>790522</v>
      </c>
      <c r="C32" s="122"/>
      <c r="D32" s="122"/>
      <c r="E32" s="122"/>
      <c r="F32" s="122"/>
      <c r="G32" s="122">
        <f>SUM(G7,G24,G25,G26,G27,G28,G29,G30,G31)</f>
        <v>1003139</v>
      </c>
      <c r="H32" s="128"/>
      <c r="I32" s="128"/>
      <c r="J32" s="128"/>
      <c r="K32" s="128"/>
      <c r="L32" s="122">
        <f t="shared" si="3"/>
        <v>212617</v>
      </c>
      <c r="M32" s="133">
        <f>L32/B32*100</f>
        <v>26.9</v>
      </c>
    </row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</sheetData>
  <sheetProtection/>
  <mergeCells count="13">
    <mergeCell ref="A2:M2"/>
    <mergeCell ref="A3:M3"/>
    <mergeCell ref="B4:F4"/>
    <mergeCell ref="G4:K4"/>
    <mergeCell ref="D5:F5"/>
    <mergeCell ref="I5:K5"/>
    <mergeCell ref="A4:A6"/>
    <mergeCell ref="B5:B6"/>
    <mergeCell ref="C5:C6"/>
    <mergeCell ref="G5:G6"/>
    <mergeCell ref="H5:H6"/>
    <mergeCell ref="L4:L6"/>
    <mergeCell ref="M4:M6"/>
  </mergeCells>
  <printOptions horizontalCentered="1"/>
  <pageMargins left="0.39" right="0.39" top="0.39" bottom="0.39" header="0.51" footer="0.51"/>
  <pageSetup fitToHeight="1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110" zoomScaleNormal="110" zoomScaleSheetLayoutView="100" workbookViewId="0" topLeftCell="A1">
      <pane xSplit="1" ySplit="5" topLeftCell="B28" activePane="bottomRight" state="frozen"/>
      <selection pane="bottomRight" activeCell="R12" sqref="R12"/>
    </sheetView>
  </sheetViews>
  <sheetFormatPr defaultColWidth="8.00390625" defaultRowHeight="14.25"/>
  <cols>
    <col min="1" max="1" width="25.75390625" style="78" customWidth="1"/>
    <col min="2" max="2" width="6.50390625" style="78" customWidth="1"/>
    <col min="3" max="6" width="6.125" style="78" customWidth="1"/>
    <col min="7" max="7" width="7.125" style="78" customWidth="1"/>
    <col min="8" max="11" width="6.125" style="78" customWidth="1"/>
    <col min="12" max="12" width="6.625" style="78" customWidth="1"/>
    <col min="13" max="13" width="6.25390625" style="78" customWidth="1"/>
    <col min="14" max="200" width="8.00390625" style="78" customWidth="1"/>
    <col min="201" max="16384" width="8.00390625" style="78" customWidth="1"/>
  </cols>
  <sheetData>
    <row r="1" ht="12.75">
      <c r="A1" s="4" t="s">
        <v>40</v>
      </c>
    </row>
    <row r="2" spans="1:13" ht="36" customHeight="1">
      <c r="A2" s="79" t="s">
        <v>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6.5" customHeight="1">
      <c r="A3" s="80"/>
      <c r="B3" s="4"/>
      <c r="C3" s="4"/>
      <c r="D3" s="4"/>
      <c r="E3" s="4"/>
      <c r="F3" s="4"/>
      <c r="G3" s="4"/>
      <c r="H3" s="81"/>
      <c r="K3" s="101" t="s">
        <v>2</v>
      </c>
      <c r="L3" s="101"/>
      <c r="M3" s="101"/>
    </row>
    <row r="4" spans="1:13" ht="24.75" customHeight="1">
      <c r="A4" s="82" t="s">
        <v>3</v>
      </c>
      <c r="B4" s="83" t="s">
        <v>4</v>
      </c>
      <c r="C4" s="83"/>
      <c r="D4" s="83"/>
      <c r="E4" s="83"/>
      <c r="F4" s="83"/>
      <c r="G4" s="83" t="s">
        <v>5</v>
      </c>
      <c r="H4" s="83"/>
      <c r="I4" s="83"/>
      <c r="J4" s="83"/>
      <c r="K4" s="83"/>
      <c r="L4" s="102" t="s">
        <v>6</v>
      </c>
      <c r="M4" s="102" t="s">
        <v>7</v>
      </c>
    </row>
    <row r="5" spans="1:13" ht="24.75" customHeight="1">
      <c r="A5" s="84"/>
      <c r="B5" s="83" t="s">
        <v>42</v>
      </c>
      <c r="C5" s="83" t="s">
        <v>9</v>
      </c>
      <c r="D5" s="83" t="s">
        <v>10</v>
      </c>
      <c r="E5" s="83"/>
      <c r="F5" s="83"/>
      <c r="G5" s="83" t="s">
        <v>42</v>
      </c>
      <c r="H5" s="83" t="s">
        <v>9</v>
      </c>
      <c r="I5" s="83" t="s">
        <v>10</v>
      </c>
      <c r="J5" s="83"/>
      <c r="K5" s="83"/>
      <c r="L5" s="103"/>
      <c r="M5" s="103"/>
    </row>
    <row r="6" spans="1:13" ht="24.75" customHeight="1">
      <c r="A6" s="84"/>
      <c r="B6" s="83"/>
      <c r="C6" s="83"/>
      <c r="D6" s="83" t="s">
        <v>11</v>
      </c>
      <c r="E6" s="85" t="s">
        <v>12</v>
      </c>
      <c r="F6" s="85" t="s">
        <v>13</v>
      </c>
      <c r="G6" s="83"/>
      <c r="H6" s="83"/>
      <c r="I6" s="83" t="s">
        <v>11</v>
      </c>
      <c r="J6" s="85" t="s">
        <v>12</v>
      </c>
      <c r="K6" s="85" t="s">
        <v>13</v>
      </c>
      <c r="L6" s="103"/>
      <c r="M6" s="103"/>
    </row>
    <row r="7" spans="1:13" ht="24.75" customHeight="1">
      <c r="A7" s="86" t="s">
        <v>43</v>
      </c>
      <c r="B7" s="87">
        <f aca="true" t="shared" si="0" ref="B7:K7">SUM(B8:B30)</f>
        <v>515000</v>
      </c>
      <c r="C7" s="87">
        <f t="shared" si="0"/>
        <v>450000</v>
      </c>
      <c r="D7" s="87">
        <f t="shared" si="0"/>
        <v>65000</v>
      </c>
      <c r="E7" s="87">
        <f t="shared" si="0"/>
        <v>17239</v>
      </c>
      <c r="F7" s="87">
        <f t="shared" si="0"/>
        <v>47761</v>
      </c>
      <c r="G7" s="88">
        <f t="shared" si="0"/>
        <v>698500</v>
      </c>
      <c r="H7" s="88">
        <f t="shared" si="0"/>
        <v>623500</v>
      </c>
      <c r="I7" s="88">
        <f t="shared" si="0"/>
        <v>75000</v>
      </c>
      <c r="J7" s="88">
        <f t="shared" si="0"/>
        <v>19539</v>
      </c>
      <c r="K7" s="88">
        <f t="shared" si="0"/>
        <v>55461</v>
      </c>
      <c r="L7" s="87">
        <f>G7-B7</f>
        <v>183500</v>
      </c>
      <c r="M7" s="104">
        <f>(G7-B7)/B7*100</f>
        <v>35.6</v>
      </c>
    </row>
    <row r="8" spans="1:14" s="1" customFormat="1" ht="24.75" customHeight="1">
      <c r="A8" s="89" t="s">
        <v>44</v>
      </c>
      <c r="B8" s="90">
        <v>64659</v>
      </c>
      <c r="C8" s="90">
        <v>32859</v>
      </c>
      <c r="D8" s="90">
        <v>31800</v>
      </c>
      <c r="E8" s="90">
        <v>5825</v>
      </c>
      <c r="F8" s="90">
        <v>25975</v>
      </c>
      <c r="G8" s="91">
        <f>H8+I8</f>
        <v>79758</v>
      </c>
      <c r="H8" s="91">
        <v>47958</v>
      </c>
      <c r="I8" s="27">
        <v>31800</v>
      </c>
      <c r="J8" s="105">
        <v>5825</v>
      </c>
      <c r="K8" s="105">
        <v>25975</v>
      </c>
      <c r="L8" s="106">
        <f aca="true" t="shared" si="1" ref="L8:L30">G8-B8</f>
        <v>15099</v>
      </c>
      <c r="M8" s="107">
        <f>(G8-B8)/B8*100</f>
        <v>23.4</v>
      </c>
      <c r="N8" s="78"/>
    </row>
    <row r="9" spans="1:14" s="1" customFormat="1" ht="24.75" customHeight="1">
      <c r="A9" s="89" t="s">
        <v>45</v>
      </c>
      <c r="B9" s="90">
        <v>418</v>
      </c>
      <c r="C9" s="90">
        <v>418</v>
      </c>
      <c r="D9" s="90"/>
      <c r="E9" s="90"/>
      <c r="F9" s="90"/>
      <c r="G9" s="91">
        <f aca="true" t="shared" si="2" ref="G9:G30">H9+I9</f>
        <v>501</v>
      </c>
      <c r="H9" s="91">
        <v>501</v>
      </c>
      <c r="I9" s="27"/>
      <c r="J9" s="105"/>
      <c r="K9" s="105"/>
      <c r="L9" s="106">
        <f t="shared" si="1"/>
        <v>83</v>
      </c>
      <c r="M9" s="107">
        <f aca="true" t="shared" si="3" ref="M9:M30">(G9-B9)/B9*100</f>
        <v>19.9</v>
      </c>
      <c r="N9" s="78"/>
    </row>
    <row r="10" spans="1:14" s="1" customFormat="1" ht="24.75" customHeight="1">
      <c r="A10" s="89" t="s">
        <v>46</v>
      </c>
      <c r="B10" s="90">
        <v>32510</v>
      </c>
      <c r="C10" s="90">
        <v>31056</v>
      </c>
      <c r="D10" s="90">
        <v>1454</v>
      </c>
      <c r="E10" s="90">
        <v>440</v>
      </c>
      <c r="F10" s="90">
        <v>1014</v>
      </c>
      <c r="G10" s="91">
        <f t="shared" si="2"/>
        <v>43528</v>
      </c>
      <c r="H10" s="91">
        <v>42074</v>
      </c>
      <c r="I10" s="27">
        <v>1454</v>
      </c>
      <c r="J10" s="105">
        <v>440</v>
      </c>
      <c r="K10" s="105">
        <v>1014</v>
      </c>
      <c r="L10" s="106">
        <f t="shared" si="1"/>
        <v>11018</v>
      </c>
      <c r="M10" s="107">
        <f t="shared" si="3"/>
        <v>33.9</v>
      </c>
      <c r="N10" s="78"/>
    </row>
    <row r="11" spans="1:14" s="1" customFormat="1" ht="24.75" customHeight="1">
      <c r="A11" s="89" t="s">
        <v>47</v>
      </c>
      <c r="B11" s="90">
        <v>112067</v>
      </c>
      <c r="C11" s="90">
        <v>109313</v>
      </c>
      <c r="D11" s="90">
        <v>2754</v>
      </c>
      <c r="E11" s="90">
        <v>561</v>
      </c>
      <c r="F11" s="90">
        <v>2193</v>
      </c>
      <c r="G11" s="91">
        <f t="shared" si="2"/>
        <v>123545</v>
      </c>
      <c r="H11" s="91">
        <f>132236-11445</f>
        <v>120791</v>
      </c>
      <c r="I11" s="27">
        <v>2754</v>
      </c>
      <c r="J11" s="105">
        <v>561</v>
      </c>
      <c r="K11" s="105">
        <v>2193</v>
      </c>
      <c r="L11" s="106">
        <f t="shared" si="1"/>
        <v>11478</v>
      </c>
      <c r="M11" s="107">
        <f t="shared" si="3"/>
        <v>10.2</v>
      </c>
      <c r="N11" s="78"/>
    </row>
    <row r="12" spans="1:14" s="1" customFormat="1" ht="24.75" customHeight="1">
      <c r="A12" s="89" t="s">
        <v>48</v>
      </c>
      <c r="B12" s="90">
        <v>22068</v>
      </c>
      <c r="C12" s="90">
        <v>20071</v>
      </c>
      <c r="D12" s="90">
        <v>1997</v>
      </c>
      <c r="E12" s="90">
        <v>1600</v>
      </c>
      <c r="F12" s="90">
        <v>397</v>
      </c>
      <c r="G12" s="91">
        <f t="shared" si="2"/>
        <v>29750</v>
      </c>
      <c r="H12" s="91">
        <v>27753</v>
      </c>
      <c r="I12" s="27">
        <v>1997</v>
      </c>
      <c r="J12" s="105">
        <v>1600</v>
      </c>
      <c r="K12" s="105">
        <v>397</v>
      </c>
      <c r="L12" s="106">
        <f t="shared" si="1"/>
        <v>7682</v>
      </c>
      <c r="M12" s="107">
        <f t="shared" si="3"/>
        <v>34.8</v>
      </c>
      <c r="N12" s="78"/>
    </row>
    <row r="13" spans="1:14" s="1" customFormat="1" ht="24.75" customHeight="1">
      <c r="A13" s="89" t="s">
        <v>49</v>
      </c>
      <c r="B13" s="90">
        <v>8718</v>
      </c>
      <c r="C13" s="90">
        <v>7865</v>
      </c>
      <c r="D13" s="90">
        <v>853</v>
      </c>
      <c r="E13" s="90">
        <v>353</v>
      </c>
      <c r="F13" s="90">
        <v>500</v>
      </c>
      <c r="G13" s="91">
        <f t="shared" si="2"/>
        <v>11277</v>
      </c>
      <c r="H13" s="91">
        <v>10424</v>
      </c>
      <c r="I13" s="27">
        <v>853</v>
      </c>
      <c r="J13" s="105">
        <v>353</v>
      </c>
      <c r="K13" s="105">
        <v>500</v>
      </c>
      <c r="L13" s="106">
        <f t="shared" si="1"/>
        <v>2559</v>
      </c>
      <c r="M13" s="107">
        <f t="shared" si="3"/>
        <v>29.4</v>
      </c>
      <c r="N13" s="78"/>
    </row>
    <row r="14" spans="1:14" s="1" customFormat="1" ht="24.75" customHeight="1">
      <c r="A14" s="89" t="s">
        <v>50</v>
      </c>
      <c r="B14" s="90">
        <v>73122</v>
      </c>
      <c r="C14" s="90">
        <v>71357</v>
      </c>
      <c r="D14" s="90">
        <v>1765</v>
      </c>
      <c r="E14" s="90">
        <v>289</v>
      </c>
      <c r="F14" s="90">
        <v>1476</v>
      </c>
      <c r="G14" s="91">
        <f t="shared" si="2"/>
        <v>117303</v>
      </c>
      <c r="H14" s="91">
        <f>109615+5923</f>
        <v>115538</v>
      </c>
      <c r="I14" s="27">
        <v>1765</v>
      </c>
      <c r="J14" s="105">
        <v>289</v>
      </c>
      <c r="K14" s="105">
        <v>1476</v>
      </c>
      <c r="L14" s="106">
        <f t="shared" si="1"/>
        <v>44181</v>
      </c>
      <c r="M14" s="107">
        <f t="shared" si="3"/>
        <v>60.4</v>
      </c>
      <c r="N14" s="78"/>
    </row>
    <row r="15" spans="1:14" s="1" customFormat="1" ht="24.75" customHeight="1">
      <c r="A15" s="89" t="s">
        <v>51</v>
      </c>
      <c r="B15" s="90">
        <v>54487</v>
      </c>
      <c r="C15" s="90">
        <v>51397</v>
      </c>
      <c r="D15" s="90">
        <v>3090</v>
      </c>
      <c r="E15" s="90">
        <v>862</v>
      </c>
      <c r="F15" s="90">
        <v>2228</v>
      </c>
      <c r="G15" s="91">
        <f t="shared" si="2"/>
        <v>86381</v>
      </c>
      <c r="H15" s="91">
        <v>82291</v>
      </c>
      <c r="I15" s="27">
        <v>4090</v>
      </c>
      <c r="J15" s="105">
        <v>1162</v>
      </c>
      <c r="K15" s="105">
        <v>2928</v>
      </c>
      <c r="L15" s="106">
        <f t="shared" si="1"/>
        <v>31894</v>
      </c>
      <c r="M15" s="107">
        <f t="shared" si="3"/>
        <v>58.5</v>
      </c>
      <c r="N15" s="78"/>
    </row>
    <row r="16" spans="1:14" s="1" customFormat="1" ht="24.75" customHeight="1">
      <c r="A16" s="89" t="s">
        <v>52</v>
      </c>
      <c r="B16" s="90">
        <v>4549</v>
      </c>
      <c r="C16" s="90">
        <v>3048</v>
      </c>
      <c r="D16" s="90">
        <v>1501</v>
      </c>
      <c r="E16" s="90">
        <v>646</v>
      </c>
      <c r="F16" s="90">
        <v>855</v>
      </c>
      <c r="G16" s="91">
        <f t="shared" si="2"/>
        <v>7961</v>
      </c>
      <c r="H16" s="91">
        <v>6460</v>
      </c>
      <c r="I16" s="27">
        <v>1501</v>
      </c>
      <c r="J16" s="105">
        <v>646</v>
      </c>
      <c r="K16" s="105">
        <v>855</v>
      </c>
      <c r="L16" s="106">
        <f t="shared" si="1"/>
        <v>3412</v>
      </c>
      <c r="M16" s="107">
        <f t="shared" si="3"/>
        <v>75</v>
      </c>
      <c r="N16" s="78"/>
    </row>
    <row r="17" spans="1:14" s="1" customFormat="1" ht="24.75" customHeight="1">
      <c r="A17" s="89" t="s">
        <v>53</v>
      </c>
      <c r="B17" s="90">
        <v>29334</v>
      </c>
      <c r="C17" s="90">
        <v>20950</v>
      </c>
      <c r="D17" s="90">
        <v>8384</v>
      </c>
      <c r="E17" s="90">
        <v>2617</v>
      </c>
      <c r="F17" s="90">
        <v>5767</v>
      </c>
      <c r="G17" s="91">
        <f t="shared" si="2"/>
        <v>52669</v>
      </c>
      <c r="H17" s="91">
        <v>44285</v>
      </c>
      <c r="I17" s="27">
        <v>8384</v>
      </c>
      <c r="J17" s="105">
        <v>2617</v>
      </c>
      <c r="K17" s="105">
        <v>5767</v>
      </c>
      <c r="L17" s="106">
        <f t="shared" si="1"/>
        <v>23335</v>
      </c>
      <c r="M17" s="107">
        <f t="shared" si="3"/>
        <v>79.5</v>
      </c>
      <c r="N17" s="78"/>
    </row>
    <row r="18" spans="1:14" s="1" customFormat="1" ht="24.75" customHeight="1">
      <c r="A18" s="89" t="s">
        <v>54</v>
      </c>
      <c r="B18" s="90">
        <v>37389</v>
      </c>
      <c r="C18" s="90">
        <v>29164</v>
      </c>
      <c r="D18" s="90">
        <v>8225</v>
      </c>
      <c r="E18" s="90">
        <v>3411</v>
      </c>
      <c r="F18" s="90">
        <v>4814</v>
      </c>
      <c r="G18" s="91">
        <f t="shared" si="2"/>
        <v>64083</v>
      </c>
      <c r="H18" s="91">
        <v>48858</v>
      </c>
      <c r="I18" s="27">
        <v>15225</v>
      </c>
      <c r="J18" s="105">
        <v>3411</v>
      </c>
      <c r="K18" s="105">
        <v>11814</v>
      </c>
      <c r="L18" s="106">
        <f t="shared" si="1"/>
        <v>26694</v>
      </c>
      <c r="M18" s="107">
        <f t="shared" si="3"/>
        <v>71.4</v>
      </c>
      <c r="N18" s="78"/>
    </row>
    <row r="19" spans="1:14" s="1" customFormat="1" ht="24.75" customHeight="1">
      <c r="A19" s="89" t="s">
        <v>55</v>
      </c>
      <c r="B19" s="90">
        <v>8689</v>
      </c>
      <c r="C19" s="90">
        <v>8113</v>
      </c>
      <c r="D19" s="90">
        <v>576</v>
      </c>
      <c r="E19" s="90">
        <v>260</v>
      </c>
      <c r="F19" s="90">
        <v>316</v>
      </c>
      <c r="G19" s="91">
        <f t="shared" si="2"/>
        <v>22829</v>
      </c>
      <c r="H19" s="91">
        <v>22253</v>
      </c>
      <c r="I19" s="27">
        <v>576</v>
      </c>
      <c r="J19" s="105">
        <v>260</v>
      </c>
      <c r="K19" s="105">
        <v>316</v>
      </c>
      <c r="L19" s="106">
        <f t="shared" si="1"/>
        <v>14140</v>
      </c>
      <c r="M19" s="107">
        <f t="shared" si="3"/>
        <v>162.7</v>
      </c>
      <c r="N19" s="78"/>
    </row>
    <row r="20" spans="1:14" s="1" customFormat="1" ht="24.75" customHeight="1">
      <c r="A20" s="89" t="s">
        <v>56</v>
      </c>
      <c r="B20" s="90">
        <v>573</v>
      </c>
      <c r="C20" s="90"/>
      <c r="D20" s="90">
        <v>573</v>
      </c>
      <c r="E20" s="90">
        <v>16</v>
      </c>
      <c r="F20" s="90">
        <v>557</v>
      </c>
      <c r="G20" s="91">
        <f t="shared" si="2"/>
        <v>2662</v>
      </c>
      <c r="H20" s="91">
        <v>89</v>
      </c>
      <c r="I20" s="27">
        <v>2573</v>
      </c>
      <c r="J20" s="105">
        <v>2016</v>
      </c>
      <c r="K20" s="105">
        <v>557</v>
      </c>
      <c r="L20" s="106">
        <f t="shared" si="1"/>
        <v>2089</v>
      </c>
      <c r="M20" s="107">
        <f t="shared" si="3"/>
        <v>364.6</v>
      </c>
      <c r="N20" s="78"/>
    </row>
    <row r="21" spans="1:14" s="1" customFormat="1" ht="24.75" customHeight="1">
      <c r="A21" s="89" t="s">
        <v>57</v>
      </c>
      <c r="B21" s="90">
        <v>752</v>
      </c>
      <c r="C21" s="90">
        <v>752</v>
      </c>
      <c r="D21" s="90"/>
      <c r="E21" s="90"/>
      <c r="F21" s="90"/>
      <c r="G21" s="91">
        <f t="shared" si="2"/>
        <v>822</v>
      </c>
      <c r="H21" s="91">
        <v>822</v>
      </c>
      <c r="I21" s="27"/>
      <c r="J21" s="105"/>
      <c r="K21" s="105"/>
      <c r="L21" s="106">
        <f t="shared" si="1"/>
        <v>70</v>
      </c>
      <c r="M21" s="107">
        <f t="shared" si="3"/>
        <v>9.3</v>
      </c>
      <c r="N21" s="78"/>
    </row>
    <row r="22" spans="1:14" s="1" customFormat="1" ht="24.75" customHeight="1">
      <c r="A22" s="89" t="s">
        <v>58</v>
      </c>
      <c r="B22" s="90">
        <v>1206</v>
      </c>
      <c r="C22" s="90">
        <v>1206</v>
      </c>
      <c r="D22" s="90"/>
      <c r="E22" s="90"/>
      <c r="F22" s="90"/>
      <c r="G22" s="91">
        <f t="shared" si="2"/>
        <v>1206</v>
      </c>
      <c r="H22" s="91">
        <v>1206</v>
      </c>
      <c r="I22" s="27"/>
      <c r="J22" s="105"/>
      <c r="K22" s="105"/>
      <c r="L22" s="106">
        <f t="shared" si="1"/>
        <v>0</v>
      </c>
      <c r="M22" s="107">
        <f t="shared" si="3"/>
        <v>0</v>
      </c>
      <c r="N22" s="78"/>
    </row>
    <row r="23" spans="1:14" s="1" customFormat="1" ht="24.75" customHeight="1">
      <c r="A23" s="89" t="s">
        <v>59</v>
      </c>
      <c r="B23" s="90">
        <v>5190</v>
      </c>
      <c r="C23" s="90">
        <v>5190</v>
      </c>
      <c r="D23" s="90"/>
      <c r="E23" s="90"/>
      <c r="F23" s="90"/>
      <c r="G23" s="91">
        <f t="shared" si="2"/>
        <v>8138</v>
      </c>
      <c r="H23" s="91">
        <v>8138</v>
      </c>
      <c r="I23" s="27"/>
      <c r="J23" s="105"/>
      <c r="K23" s="105"/>
      <c r="L23" s="106">
        <f t="shared" si="1"/>
        <v>2948</v>
      </c>
      <c r="M23" s="107">
        <f t="shared" si="3"/>
        <v>56.8</v>
      </c>
      <c r="N23" s="78"/>
    </row>
    <row r="24" spans="1:14" s="1" customFormat="1" ht="24.75" customHeight="1">
      <c r="A24" s="89" t="s">
        <v>60</v>
      </c>
      <c r="B24" s="90">
        <v>9804</v>
      </c>
      <c r="C24" s="90">
        <v>7998</v>
      </c>
      <c r="D24" s="90">
        <v>1806</v>
      </c>
      <c r="E24" s="90">
        <v>359</v>
      </c>
      <c r="F24" s="90">
        <v>1447</v>
      </c>
      <c r="G24" s="91">
        <f t="shared" si="2"/>
        <v>19115</v>
      </c>
      <c r="H24" s="91">
        <f>11787+5522</f>
        <v>17309</v>
      </c>
      <c r="I24" s="27">
        <v>1806</v>
      </c>
      <c r="J24" s="105">
        <v>359</v>
      </c>
      <c r="K24" s="105">
        <v>1447</v>
      </c>
      <c r="L24" s="106">
        <f t="shared" si="1"/>
        <v>9311</v>
      </c>
      <c r="M24" s="107">
        <f t="shared" si="3"/>
        <v>95</v>
      </c>
      <c r="N24" s="78"/>
    </row>
    <row r="25" spans="1:14" s="1" customFormat="1" ht="24.75" customHeight="1">
      <c r="A25" s="89" t="s">
        <v>61</v>
      </c>
      <c r="B25" s="90"/>
      <c r="C25" s="90"/>
      <c r="D25" s="90"/>
      <c r="E25" s="90"/>
      <c r="F25" s="90"/>
      <c r="G25" s="91">
        <f t="shared" si="2"/>
        <v>1300</v>
      </c>
      <c r="H25" s="91">
        <v>1300</v>
      </c>
      <c r="I25" s="27"/>
      <c r="J25" s="105"/>
      <c r="K25" s="105"/>
      <c r="L25" s="106">
        <f t="shared" si="1"/>
        <v>1300</v>
      </c>
      <c r="M25" s="107"/>
      <c r="N25" s="78"/>
    </row>
    <row r="26" spans="1:14" s="1" customFormat="1" ht="24.75" customHeight="1">
      <c r="A26" s="89" t="s">
        <v>62</v>
      </c>
      <c r="B26" s="90">
        <v>2083</v>
      </c>
      <c r="C26" s="90">
        <v>1861</v>
      </c>
      <c r="D26" s="90">
        <v>222</v>
      </c>
      <c r="E26" s="90"/>
      <c r="F26" s="90">
        <v>222</v>
      </c>
      <c r="G26" s="91">
        <f t="shared" si="2"/>
        <v>2958</v>
      </c>
      <c r="H26" s="91">
        <v>2736</v>
      </c>
      <c r="I26" s="27">
        <v>222</v>
      </c>
      <c r="J26" s="105"/>
      <c r="K26" s="105">
        <v>222</v>
      </c>
      <c r="L26" s="106">
        <f t="shared" si="1"/>
        <v>875</v>
      </c>
      <c r="M26" s="107">
        <f t="shared" si="3"/>
        <v>42</v>
      </c>
      <c r="N26" s="78"/>
    </row>
    <row r="27" spans="1:14" s="1" customFormat="1" ht="24.75" customHeight="1">
      <c r="A27" s="89" t="s">
        <v>63</v>
      </c>
      <c r="B27" s="90">
        <v>5000</v>
      </c>
      <c r="C27" s="90">
        <v>5000</v>
      </c>
      <c r="D27" s="90"/>
      <c r="E27" s="90"/>
      <c r="F27" s="90"/>
      <c r="G27" s="91"/>
      <c r="H27" s="91"/>
      <c r="I27" s="27"/>
      <c r="J27" s="105"/>
      <c r="K27" s="105"/>
      <c r="L27" s="106">
        <f t="shared" si="1"/>
        <v>-5000</v>
      </c>
      <c r="M27" s="107">
        <f t="shared" si="3"/>
        <v>-100</v>
      </c>
      <c r="N27" s="78"/>
    </row>
    <row r="28" spans="1:14" s="1" customFormat="1" ht="24.75" customHeight="1">
      <c r="A28" s="89" t="s">
        <v>64</v>
      </c>
      <c r="B28" s="90">
        <v>19882</v>
      </c>
      <c r="C28" s="90">
        <v>19882</v>
      </c>
      <c r="D28" s="90"/>
      <c r="E28" s="90"/>
      <c r="F28" s="90"/>
      <c r="G28" s="91">
        <f t="shared" si="2"/>
        <v>209</v>
      </c>
      <c r="H28" s="91">
        <v>209</v>
      </c>
      <c r="I28" s="27"/>
      <c r="J28" s="105"/>
      <c r="K28" s="105"/>
      <c r="L28" s="106">
        <f t="shared" si="1"/>
        <v>-19673</v>
      </c>
      <c r="M28" s="107">
        <f t="shared" si="3"/>
        <v>-98.9</v>
      </c>
      <c r="N28" s="78"/>
    </row>
    <row r="29" spans="1:14" s="1" customFormat="1" ht="24.75" customHeight="1">
      <c r="A29" s="89" t="s">
        <v>65</v>
      </c>
      <c r="B29" s="90">
        <v>22413</v>
      </c>
      <c r="C29" s="90">
        <v>22413</v>
      </c>
      <c r="D29" s="90"/>
      <c r="E29" s="90"/>
      <c r="F29" s="90"/>
      <c r="G29" s="91">
        <f t="shared" si="2"/>
        <v>22413</v>
      </c>
      <c r="H29" s="91">
        <v>22413</v>
      </c>
      <c r="I29" s="27"/>
      <c r="J29" s="108"/>
      <c r="K29" s="105"/>
      <c r="L29" s="106">
        <f t="shared" si="1"/>
        <v>0</v>
      </c>
      <c r="M29" s="107">
        <f t="shared" si="3"/>
        <v>0</v>
      </c>
      <c r="N29" s="78"/>
    </row>
    <row r="30" spans="1:14" s="1" customFormat="1" ht="24.75" customHeight="1">
      <c r="A30" s="89" t="s">
        <v>66</v>
      </c>
      <c r="B30" s="90">
        <v>87</v>
      </c>
      <c r="C30" s="90">
        <v>87</v>
      </c>
      <c r="D30" s="90"/>
      <c r="E30" s="90"/>
      <c r="F30" s="90"/>
      <c r="G30" s="91">
        <f t="shared" si="2"/>
        <v>92</v>
      </c>
      <c r="H30" s="91">
        <v>92</v>
      </c>
      <c r="I30" s="27"/>
      <c r="J30" s="108"/>
      <c r="K30" s="105"/>
      <c r="L30" s="106">
        <f t="shared" si="1"/>
        <v>5</v>
      </c>
      <c r="M30" s="107">
        <f t="shared" si="3"/>
        <v>5.7</v>
      </c>
      <c r="N30" s="78"/>
    </row>
    <row r="31" spans="1:14" s="1" customFormat="1" ht="24.75" customHeight="1">
      <c r="A31" s="92"/>
      <c r="B31" s="93"/>
      <c r="C31" s="94"/>
      <c r="D31" s="94"/>
      <c r="E31" s="94"/>
      <c r="F31" s="94"/>
      <c r="G31" s="92"/>
      <c r="H31" s="92"/>
      <c r="I31" s="109"/>
      <c r="J31" s="109"/>
      <c r="K31" s="109"/>
      <c r="L31" s="106"/>
      <c r="M31" s="107"/>
      <c r="N31" s="78"/>
    </row>
    <row r="32" spans="1:14" s="77" customFormat="1" ht="24.75" customHeight="1">
      <c r="A32" s="48" t="s">
        <v>67</v>
      </c>
      <c r="B32" s="95">
        <v>50432</v>
      </c>
      <c r="C32" s="95"/>
      <c r="D32" s="96"/>
      <c r="E32" s="96"/>
      <c r="F32" s="96"/>
      <c r="G32" s="95">
        <v>84765</v>
      </c>
      <c r="H32" s="95"/>
      <c r="I32" s="88"/>
      <c r="J32" s="88"/>
      <c r="K32" s="88"/>
      <c r="L32" s="110">
        <f>G32-B32</f>
        <v>34333</v>
      </c>
      <c r="M32" s="111">
        <f>(G32-B32)/B32*100</f>
        <v>68.1</v>
      </c>
      <c r="N32" s="78"/>
    </row>
    <row r="33" spans="1:14" s="77" customFormat="1" ht="24.75" customHeight="1">
      <c r="A33" s="48" t="s">
        <v>68</v>
      </c>
      <c r="B33" s="95">
        <v>105017</v>
      </c>
      <c r="C33" s="95"/>
      <c r="D33" s="96"/>
      <c r="E33" s="96"/>
      <c r="F33" s="96"/>
      <c r="G33" s="88">
        <f>95817-4084</f>
        <v>91733</v>
      </c>
      <c r="H33" s="88"/>
      <c r="I33" s="88"/>
      <c r="J33" s="88"/>
      <c r="K33" s="88"/>
      <c r="L33" s="110">
        <f>G33-B33</f>
        <v>-13284</v>
      </c>
      <c r="M33" s="111">
        <f>(G33-B33)/B33*100</f>
        <v>-12.6</v>
      </c>
      <c r="N33" s="78"/>
    </row>
    <row r="34" spans="1:14" s="77" customFormat="1" ht="24.75" customHeight="1">
      <c r="A34" s="48" t="s">
        <v>69</v>
      </c>
      <c r="B34" s="95">
        <v>48073</v>
      </c>
      <c r="C34" s="95"/>
      <c r="D34" s="96"/>
      <c r="E34" s="96"/>
      <c r="F34" s="96"/>
      <c r="G34" s="97">
        <v>52091</v>
      </c>
      <c r="H34" s="97">
        <v>37480</v>
      </c>
      <c r="I34" s="97">
        <v>14611</v>
      </c>
      <c r="J34" s="97"/>
      <c r="K34" s="97"/>
      <c r="L34" s="110">
        <f>G34-B34</f>
        <v>4018</v>
      </c>
      <c r="M34" s="111">
        <f>(G34-B34)/B34*100</f>
        <v>8.4</v>
      </c>
      <c r="N34" s="78"/>
    </row>
    <row r="35" spans="1:14" s="77" customFormat="1" ht="24.75" customHeight="1">
      <c r="A35" s="48" t="s">
        <v>70</v>
      </c>
      <c r="B35" s="95">
        <v>72000</v>
      </c>
      <c r="C35" s="96"/>
      <c r="D35" s="96"/>
      <c r="E35" s="96"/>
      <c r="F35" s="96"/>
      <c r="G35" s="97">
        <v>76050</v>
      </c>
      <c r="H35" s="97"/>
      <c r="I35" s="97"/>
      <c r="J35" s="97"/>
      <c r="K35" s="97"/>
      <c r="L35" s="110">
        <f>G35-B35</f>
        <v>4050</v>
      </c>
      <c r="M35" s="111">
        <f>(G35-B35)/B35*100</f>
        <v>5.6</v>
      </c>
      <c r="N35" s="78"/>
    </row>
    <row r="36" spans="1:14" s="77" customFormat="1" ht="24.75" customHeight="1">
      <c r="A36" s="98" t="s">
        <v>71</v>
      </c>
      <c r="B36" s="99">
        <f>B34+B33+B32+B7+B35</f>
        <v>790522</v>
      </c>
      <c r="C36" s="99"/>
      <c r="D36" s="96"/>
      <c r="E36" s="96"/>
      <c r="F36" s="96"/>
      <c r="G36" s="100">
        <f>G34+G33+G32+G7+G35</f>
        <v>1003139</v>
      </c>
      <c r="H36" s="100"/>
      <c r="I36" s="96"/>
      <c r="J36" s="96"/>
      <c r="K36" s="96"/>
      <c r="L36" s="110">
        <f>G36-B36</f>
        <v>212617</v>
      </c>
      <c r="M36" s="111">
        <f>(G36-B36)/B36*100</f>
        <v>26.9</v>
      </c>
      <c r="N36" s="78"/>
    </row>
  </sheetData>
  <sheetProtection/>
  <mergeCells count="13">
    <mergeCell ref="A2:M2"/>
    <mergeCell ref="K3:M3"/>
    <mergeCell ref="B4:F4"/>
    <mergeCell ref="G4:K4"/>
    <mergeCell ref="D5:F5"/>
    <mergeCell ref="I5:K5"/>
    <mergeCell ref="A4:A6"/>
    <mergeCell ref="B5:B6"/>
    <mergeCell ref="C5:C6"/>
    <mergeCell ref="G5:G6"/>
    <mergeCell ref="H5:H6"/>
    <mergeCell ref="L4:L6"/>
    <mergeCell ref="M4:M6"/>
  </mergeCells>
  <printOptions horizontalCentered="1"/>
  <pageMargins left="0.39" right="0.39" top="0.39" bottom="0.39" header="0.51" footer="0.51"/>
  <pageSetup fitToHeight="1" fitToWidth="1" horizontalDpi="600" verticalDpi="6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Zeros="0" zoomScale="110" zoomScaleNormal="110" workbookViewId="0" topLeftCell="A13">
      <selection activeCell="A1" sqref="A1:IV65536"/>
    </sheetView>
  </sheetViews>
  <sheetFormatPr defaultColWidth="9.00390625" defaultRowHeight="14.25"/>
  <cols>
    <col min="1" max="1" width="32.125" style="1" customWidth="1"/>
    <col min="2" max="5" width="13.125" style="1" customWidth="1"/>
    <col min="6" max="16384" width="9.00390625" style="1" customWidth="1"/>
  </cols>
  <sheetData>
    <row r="1" ht="14.25">
      <c r="A1" s="4" t="s">
        <v>72</v>
      </c>
    </row>
    <row r="2" spans="1:5" ht="36" customHeight="1">
      <c r="A2" s="62" t="s">
        <v>73</v>
      </c>
      <c r="B2" s="62"/>
      <c r="C2" s="62"/>
      <c r="D2" s="62"/>
      <c r="E2" s="62"/>
    </row>
    <row r="3" spans="1:5" ht="16.5" customHeight="1">
      <c r="A3" s="63"/>
      <c r="B3" s="64" t="s">
        <v>2</v>
      </c>
      <c r="C3" s="64"/>
      <c r="D3" s="64"/>
      <c r="E3" s="64"/>
    </row>
    <row r="4" spans="1:5" ht="34.5" customHeight="1">
      <c r="A4" s="65" t="s">
        <v>74</v>
      </c>
      <c r="B4" s="66" t="s">
        <v>4</v>
      </c>
      <c r="C4" s="66" t="s">
        <v>5</v>
      </c>
      <c r="D4" s="66" t="s">
        <v>75</v>
      </c>
      <c r="E4" s="66" t="s">
        <v>76</v>
      </c>
    </row>
    <row r="5" spans="1:5" s="61" customFormat="1" ht="34.5" customHeight="1">
      <c r="A5" s="67" t="s">
        <v>77</v>
      </c>
      <c r="B5" s="68">
        <f>B6+B7+B8+B10+B11+B12+B13+B14</f>
        <v>543500</v>
      </c>
      <c r="C5" s="68">
        <f>C6+C7+C8+C10+C11+C12+C13+C14</f>
        <v>664000</v>
      </c>
      <c r="D5" s="69">
        <f>C5-B5</f>
        <v>120500</v>
      </c>
      <c r="E5" s="70">
        <f>(C5-B5)/B5*100</f>
        <v>22.2</v>
      </c>
    </row>
    <row r="6" spans="1:5" ht="34.5" customHeight="1">
      <c r="A6" s="71" t="s">
        <v>78</v>
      </c>
      <c r="B6" s="72">
        <v>385500</v>
      </c>
      <c r="C6" s="72">
        <v>289100</v>
      </c>
      <c r="D6" s="72">
        <f>C6-B6</f>
        <v>-96400</v>
      </c>
      <c r="E6" s="73">
        <f aca="true" t="shared" si="0" ref="E6:E20">(C6-B6)/B6*100</f>
        <v>-25</v>
      </c>
    </row>
    <row r="7" spans="1:5" ht="34.5" customHeight="1">
      <c r="A7" s="71" t="s">
        <v>79</v>
      </c>
      <c r="B7" s="72">
        <v>12000</v>
      </c>
      <c r="C7" s="72">
        <v>9000</v>
      </c>
      <c r="D7" s="72">
        <f aca="true" t="shared" si="1" ref="D7:D20">C7-B7</f>
        <v>-3000</v>
      </c>
      <c r="E7" s="73">
        <f t="shared" si="0"/>
        <v>-25</v>
      </c>
    </row>
    <row r="8" spans="1:5" ht="34.5" customHeight="1">
      <c r="A8" s="71" t="s">
        <v>80</v>
      </c>
      <c r="B8" s="72">
        <v>800</v>
      </c>
      <c r="C8" s="72">
        <v>400</v>
      </c>
      <c r="D8" s="72">
        <f t="shared" si="1"/>
        <v>-400</v>
      </c>
      <c r="E8" s="73">
        <f t="shared" si="0"/>
        <v>-50</v>
      </c>
    </row>
    <row r="9" spans="1:5" ht="34.5" customHeight="1">
      <c r="A9" s="71" t="s">
        <v>81</v>
      </c>
      <c r="B9" s="72">
        <f>B10+B11</f>
        <v>450</v>
      </c>
      <c r="C9" s="72">
        <f>C10+C11</f>
        <v>500</v>
      </c>
      <c r="D9" s="72">
        <f t="shared" si="1"/>
        <v>50</v>
      </c>
      <c r="E9" s="73">
        <f t="shared" si="0"/>
        <v>11.1</v>
      </c>
    </row>
    <row r="10" spans="1:5" ht="34.5" customHeight="1">
      <c r="A10" s="71" t="s">
        <v>82</v>
      </c>
      <c r="B10" s="72">
        <v>200</v>
      </c>
      <c r="C10" s="72">
        <v>200</v>
      </c>
      <c r="D10" s="72">
        <f t="shared" si="1"/>
        <v>0</v>
      </c>
      <c r="E10" s="73">
        <f t="shared" si="0"/>
        <v>0</v>
      </c>
    </row>
    <row r="11" spans="1:5" ht="34.5" customHeight="1">
      <c r="A11" s="71" t="s">
        <v>83</v>
      </c>
      <c r="B11" s="72">
        <v>250</v>
      </c>
      <c r="C11" s="72">
        <v>300</v>
      </c>
      <c r="D11" s="72">
        <f t="shared" si="1"/>
        <v>50</v>
      </c>
      <c r="E11" s="73">
        <f t="shared" si="0"/>
        <v>20</v>
      </c>
    </row>
    <row r="12" spans="1:5" ht="34.5" customHeight="1">
      <c r="A12" s="71" t="s">
        <v>84</v>
      </c>
      <c r="B12" s="72">
        <v>2500</v>
      </c>
      <c r="C12" s="72">
        <v>5700</v>
      </c>
      <c r="D12" s="72">
        <f t="shared" si="1"/>
        <v>3200</v>
      </c>
      <c r="E12" s="73">
        <f t="shared" si="0"/>
        <v>128</v>
      </c>
    </row>
    <row r="13" spans="1:5" ht="34.5" customHeight="1">
      <c r="A13" s="71" t="s">
        <v>85</v>
      </c>
      <c r="B13" s="72">
        <v>1000</v>
      </c>
      <c r="C13" s="72">
        <v>8100</v>
      </c>
      <c r="D13" s="72">
        <f t="shared" si="1"/>
        <v>7100</v>
      </c>
      <c r="E13" s="73">
        <f t="shared" si="0"/>
        <v>710</v>
      </c>
    </row>
    <row r="14" spans="1:5" ht="34.5" customHeight="1">
      <c r="A14" s="71" t="s">
        <v>86</v>
      </c>
      <c r="B14" s="72">
        <v>141250</v>
      </c>
      <c r="C14" s="72">
        <v>351200</v>
      </c>
      <c r="D14" s="72">
        <f t="shared" si="1"/>
        <v>209950</v>
      </c>
      <c r="E14" s="73">
        <f t="shared" si="0"/>
        <v>148.6</v>
      </c>
    </row>
    <row r="15" spans="1:5" ht="34.5" customHeight="1">
      <c r="A15" s="74" t="s">
        <v>87</v>
      </c>
      <c r="B15" s="69">
        <v>9625</v>
      </c>
      <c r="C15" s="69">
        <v>23005</v>
      </c>
      <c r="D15" s="69">
        <f t="shared" si="1"/>
        <v>13380</v>
      </c>
      <c r="E15" s="70">
        <f t="shared" si="0"/>
        <v>139</v>
      </c>
    </row>
    <row r="16" spans="1:5" ht="34.5" customHeight="1">
      <c r="A16" s="74" t="s">
        <v>88</v>
      </c>
      <c r="B16" s="69">
        <v>61569</v>
      </c>
      <c r="C16" s="69">
        <v>61341</v>
      </c>
      <c r="D16" s="69">
        <f t="shared" si="1"/>
        <v>-228</v>
      </c>
      <c r="E16" s="70">
        <f t="shared" si="0"/>
        <v>-0.4</v>
      </c>
    </row>
    <row r="17" spans="1:5" ht="34.5" customHeight="1">
      <c r="A17" s="74" t="s">
        <v>89</v>
      </c>
      <c r="B17" s="69">
        <f>SUM(B18:B19)</f>
        <v>45500</v>
      </c>
      <c r="C17" s="69">
        <f>SUM(C18:C19)</f>
        <v>49500</v>
      </c>
      <c r="D17" s="69">
        <f t="shared" si="1"/>
        <v>4000</v>
      </c>
      <c r="E17" s="70">
        <f t="shared" si="0"/>
        <v>8.8</v>
      </c>
    </row>
    <row r="18" spans="1:5" ht="34.5" customHeight="1">
      <c r="A18" s="71" t="s">
        <v>90</v>
      </c>
      <c r="B18" s="72">
        <v>3500</v>
      </c>
      <c r="C18" s="72">
        <v>7500</v>
      </c>
      <c r="D18" s="72">
        <f t="shared" si="1"/>
        <v>4000</v>
      </c>
      <c r="E18" s="73">
        <f t="shared" si="0"/>
        <v>114.3</v>
      </c>
    </row>
    <row r="19" spans="1:5" ht="34.5" customHeight="1">
      <c r="A19" s="71" t="s">
        <v>91</v>
      </c>
      <c r="B19" s="72">
        <v>42000</v>
      </c>
      <c r="C19" s="72">
        <v>42000</v>
      </c>
      <c r="D19" s="72">
        <f t="shared" si="1"/>
        <v>0</v>
      </c>
      <c r="E19" s="70">
        <f t="shared" si="0"/>
        <v>0</v>
      </c>
    </row>
    <row r="20" spans="1:5" ht="34.5" customHeight="1">
      <c r="A20" s="75" t="s">
        <v>39</v>
      </c>
      <c r="B20" s="68">
        <f>B5+B15+B16+B17</f>
        <v>660194</v>
      </c>
      <c r="C20" s="68">
        <f>C5+C15+C16+C17</f>
        <v>797846</v>
      </c>
      <c r="D20" s="68">
        <f t="shared" si="1"/>
        <v>137652</v>
      </c>
      <c r="E20" s="70">
        <f t="shared" si="0"/>
        <v>20.9</v>
      </c>
    </row>
    <row r="21" spans="1:5" ht="28.5" customHeight="1">
      <c r="A21" s="76"/>
      <c r="B21" s="76"/>
      <c r="C21" s="76"/>
      <c r="D21" s="76"/>
      <c r="E21" s="76"/>
    </row>
    <row r="22" spans="1:5" ht="16.5" customHeight="1" hidden="1">
      <c r="A22" s="76"/>
      <c r="B22" s="76"/>
      <c r="C22" s="76"/>
      <c r="D22" s="76"/>
      <c r="E22" s="76"/>
    </row>
  </sheetData>
  <sheetProtection/>
  <mergeCells count="3">
    <mergeCell ref="A2:E2"/>
    <mergeCell ref="B3:E3"/>
    <mergeCell ref="A21:E22"/>
  </mergeCells>
  <printOptions horizontalCentered="1"/>
  <pageMargins left="0.39" right="0.39" top="0.39" bottom="0.39" header="0.5" footer="0.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Zeros="0" zoomScale="110" zoomScaleNormal="110" zoomScaleSheetLayoutView="100" workbookViewId="0" topLeftCell="A1">
      <pane ySplit="5" topLeftCell="A28" activePane="bottomLeft" state="frozen"/>
      <selection pane="bottomLeft" activeCell="K43" sqref="K43"/>
    </sheetView>
  </sheetViews>
  <sheetFormatPr defaultColWidth="8.00390625" defaultRowHeight="14.25"/>
  <cols>
    <col min="1" max="1" width="44.75390625" style="42" customWidth="1"/>
    <col min="2" max="2" width="8.50390625" style="42" bestFit="1" customWidth="1"/>
    <col min="3" max="3" width="8.00390625" style="42" customWidth="1"/>
    <col min="4" max="4" width="9.375" style="42" customWidth="1"/>
    <col min="5" max="5" width="9.00390625" style="42" customWidth="1"/>
    <col min="6" max="16384" width="8.00390625" style="43" customWidth="1"/>
  </cols>
  <sheetData>
    <row r="1" ht="14.25">
      <c r="A1" s="44" t="s">
        <v>92</v>
      </c>
    </row>
    <row r="2" spans="1:5" ht="39.75" customHeight="1">
      <c r="A2" s="45" t="s">
        <v>93</v>
      </c>
      <c r="B2" s="45"/>
      <c r="C2" s="45"/>
      <c r="D2" s="45"/>
      <c r="E2" s="45"/>
    </row>
    <row r="3" spans="1:5" ht="14.25" customHeight="1">
      <c r="A3" s="46"/>
      <c r="B3" s="46"/>
      <c r="D3" s="47" t="s">
        <v>2</v>
      </c>
      <c r="E3" s="47"/>
    </row>
    <row r="4" spans="1:5" ht="29.25" customHeight="1">
      <c r="A4" s="19" t="s">
        <v>3</v>
      </c>
      <c r="B4" s="19" t="s">
        <v>94</v>
      </c>
      <c r="C4" s="19" t="s">
        <v>95</v>
      </c>
      <c r="D4" s="19" t="s">
        <v>6</v>
      </c>
      <c r="E4" s="19" t="s">
        <v>7</v>
      </c>
    </row>
    <row r="5" spans="1:5" ht="15" customHeight="1">
      <c r="A5" s="48" t="s">
        <v>96</v>
      </c>
      <c r="B5" s="49">
        <f>B6+B23+B31+B36</f>
        <v>522000</v>
      </c>
      <c r="C5" s="49">
        <f>C6+C23+C31+C36</f>
        <v>670714</v>
      </c>
      <c r="D5" s="49">
        <f aca="true" t="shared" si="0" ref="D5:D18">C5-B5</f>
        <v>148714</v>
      </c>
      <c r="E5" s="50">
        <f aca="true" t="shared" si="1" ref="E5:E25">(C5-B5)/B5*100</f>
        <v>28.5</v>
      </c>
    </row>
    <row r="6" spans="1:5" ht="15" customHeight="1">
      <c r="A6" s="51" t="s">
        <v>97</v>
      </c>
      <c r="B6" s="49">
        <f>B7+B16+B18+B19+B21</f>
        <v>367581</v>
      </c>
      <c r="C6" s="49">
        <f>C7+C16+C18+C19+C21</f>
        <v>302290</v>
      </c>
      <c r="D6" s="49">
        <f t="shared" si="0"/>
        <v>-65291</v>
      </c>
      <c r="E6" s="50">
        <f t="shared" si="1"/>
        <v>-17.8</v>
      </c>
    </row>
    <row r="7" spans="1:5" ht="15" customHeight="1">
      <c r="A7" s="52" t="s">
        <v>98</v>
      </c>
      <c r="B7" s="53">
        <f>SUM(B8:B15)</f>
        <v>351281</v>
      </c>
      <c r="C7" s="54">
        <f>SUM(C8:C15)</f>
        <v>279090</v>
      </c>
      <c r="D7" s="54">
        <f t="shared" si="0"/>
        <v>-72191</v>
      </c>
      <c r="E7" s="55">
        <f t="shared" si="1"/>
        <v>-20.6</v>
      </c>
    </row>
    <row r="8" spans="1:5" ht="15" customHeight="1">
      <c r="A8" s="52" t="s">
        <v>99</v>
      </c>
      <c r="B8" s="53">
        <v>145000</v>
      </c>
      <c r="C8" s="53">
        <v>79756</v>
      </c>
      <c r="D8" s="54">
        <f t="shared" si="0"/>
        <v>-65244</v>
      </c>
      <c r="E8" s="55">
        <f t="shared" si="1"/>
        <v>-45</v>
      </c>
    </row>
    <row r="9" spans="1:5" ht="15" customHeight="1">
      <c r="A9" s="52" t="s">
        <v>100</v>
      </c>
      <c r="B9" s="53">
        <v>25000</v>
      </c>
      <c r="C9" s="53">
        <v>19777</v>
      </c>
      <c r="D9" s="54">
        <f t="shared" si="0"/>
        <v>-5223</v>
      </c>
      <c r="E9" s="55">
        <f t="shared" si="1"/>
        <v>-20.9</v>
      </c>
    </row>
    <row r="10" spans="1:5" ht="15" customHeight="1">
      <c r="A10" s="52" t="s">
        <v>101</v>
      </c>
      <c r="B10" s="53">
        <v>7000</v>
      </c>
      <c r="C10" s="53">
        <v>19020</v>
      </c>
      <c r="D10" s="54">
        <f t="shared" si="0"/>
        <v>12020</v>
      </c>
      <c r="E10" s="55">
        <f t="shared" si="1"/>
        <v>171.7</v>
      </c>
    </row>
    <row r="11" spans="1:5" ht="15" customHeight="1">
      <c r="A11" s="52" t="s">
        <v>102</v>
      </c>
      <c r="B11" s="53">
        <v>18000</v>
      </c>
      <c r="C11" s="53">
        <v>18000</v>
      </c>
      <c r="D11" s="54">
        <f t="shared" si="0"/>
        <v>0</v>
      </c>
      <c r="E11" s="55">
        <f t="shared" si="1"/>
        <v>0</v>
      </c>
    </row>
    <row r="12" spans="1:5" ht="15" customHeight="1">
      <c r="A12" s="52" t="s">
        <v>103</v>
      </c>
      <c r="B12" s="56">
        <v>60000</v>
      </c>
      <c r="C12" s="53">
        <v>52500</v>
      </c>
      <c r="D12" s="54">
        <f t="shared" si="0"/>
        <v>-7500</v>
      </c>
      <c r="E12" s="55"/>
    </row>
    <row r="13" spans="1:5" ht="15" customHeight="1">
      <c r="A13" s="52" t="s">
        <v>104</v>
      </c>
      <c r="B13" s="56">
        <v>1000</v>
      </c>
      <c r="C13" s="53">
        <v>1363</v>
      </c>
      <c r="D13" s="54">
        <f t="shared" si="0"/>
        <v>363</v>
      </c>
      <c r="E13" s="55">
        <f t="shared" si="1"/>
        <v>36.3</v>
      </c>
    </row>
    <row r="14" spans="1:5" ht="15" customHeight="1">
      <c r="A14" s="52" t="s">
        <v>105</v>
      </c>
      <c r="B14" s="53">
        <v>8000</v>
      </c>
      <c r="C14" s="53"/>
      <c r="D14" s="54">
        <f t="shared" si="0"/>
        <v>-8000</v>
      </c>
      <c r="E14" s="55">
        <f t="shared" si="1"/>
        <v>-100</v>
      </c>
    </row>
    <row r="15" spans="1:5" ht="15" customHeight="1">
      <c r="A15" s="52" t="s">
        <v>106</v>
      </c>
      <c r="B15" s="56">
        <v>87281</v>
      </c>
      <c r="C15" s="53">
        <v>88674</v>
      </c>
      <c r="D15" s="54">
        <f t="shared" si="0"/>
        <v>1393</v>
      </c>
      <c r="E15" s="55">
        <f t="shared" si="1"/>
        <v>1.6</v>
      </c>
    </row>
    <row r="16" spans="1:5" ht="15" customHeight="1">
      <c r="A16" s="52" t="s">
        <v>107</v>
      </c>
      <c r="B16" s="53">
        <f>SUM(B17:B17)</f>
        <v>12000</v>
      </c>
      <c r="C16" s="53">
        <f>SUM(C17:C17)</f>
        <v>9000</v>
      </c>
      <c r="D16" s="54">
        <f t="shared" si="0"/>
        <v>-3000</v>
      </c>
      <c r="E16" s="55">
        <f t="shared" si="1"/>
        <v>-25</v>
      </c>
    </row>
    <row r="17" spans="1:5" ht="15" customHeight="1">
      <c r="A17" s="52" t="s">
        <v>99</v>
      </c>
      <c r="B17" s="56">
        <v>12000</v>
      </c>
      <c r="C17" s="54">
        <v>9000</v>
      </c>
      <c r="D17" s="54">
        <f t="shared" si="0"/>
        <v>-3000</v>
      </c>
      <c r="E17" s="55">
        <f t="shared" si="1"/>
        <v>-25</v>
      </c>
    </row>
    <row r="18" spans="1:5" ht="15" customHeight="1">
      <c r="A18" s="57" t="s">
        <v>108</v>
      </c>
      <c r="B18" s="54">
        <v>800</v>
      </c>
      <c r="C18" s="54">
        <v>400</v>
      </c>
      <c r="D18" s="54">
        <f t="shared" si="0"/>
        <v>-400</v>
      </c>
      <c r="E18" s="55">
        <f t="shared" si="1"/>
        <v>-50</v>
      </c>
    </row>
    <row r="19" spans="1:5" ht="15" customHeight="1">
      <c r="A19" s="57" t="s">
        <v>109</v>
      </c>
      <c r="B19" s="54">
        <f>B20</f>
        <v>1000</v>
      </c>
      <c r="C19" s="54">
        <f>C20</f>
        <v>8100</v>
      </c>
      <c r="D19" s="54">
        <f>D20</f>
        <v>7100</v>
      </c>
      <c r="E19" s="55">
        <f t="shared" si="1"/>
        <v>710</v>
      </c>
    </row>
    <row r="20" spans="1:5" ht="15" customHeight="1">
      <c r="A20" s="52" t="s">
        <v>110</v>
      </c>
      <c r="B20" s="54">
        <v>1000</v>
      </c>
      <c r="C20" s="54">
        <v>8100</v>
      </c>
      <c r="D20" s="54">
        <f aca="true" t="shared" si="2" ref="D20:D26">C20-B20</f>
        <v>7100</v>
      </c>
      <c r="E20" s="55">
        <f t="shared" si="1"/>
        <v>710</v>
      </c>
    </row>
    <row r="21" spans="1:5" ht="15" customHeight="1">
      <c r="A21" s="52" t="s">
        <v>111</v>
      </c>
      <c r="B21" s="54">
        <f>B22</f>
        <v>2500</v>
      </c>
      <c r="C21" s="54">
        <f>C22</f>
        <v>5700</v>
      </c>
      <c r="D21" s="54">
        <f t="shared" si="2"/>
        <v>3200</v>
      </c>
      <c r="E21" s="55">
        <f t="shared" si="1"/>
        <v>128</v>
      </c>
    </row>
    <row r="22" spans="1:5" ht="15" customHeight="1">
      <c r="A22" s="52" t="s">
        <v>112</v>
      </c>
      <c r="B22" s="54">
        <v>2500</v>
      </c>
      <c r="C22" s="54">
        <v>5700</v>
      </c>
      <c r="D22" s="54">
        <f t="shared" si="2"/>
        <v>3200</v>
      </c>
      <c r="E22" s="55">
        <f t="shared" si="1"/>
        <v>128</v>
      </c>
    </row>
    <row r="23" spans="1:5" ht="15" customHeight="1">
      <c r="A23" s="51" t="s">
        <v>113</v>
      </c>
      <c r="B23" s="49">
        <f>B24+B27</f>
        <v>139361</v>
      </c>
      <c r="C23" s="49">
        <f>C24+C27</f>
        <v>353352</v>
      </c>
      <c r="D23" s="49">
        <f t="shared" si="2"/>
        <v>213991</v>
      </c>
      <c r="E23" s="50">
        <f t="shared" si="1"/>
        <v>153.6</v>
      </c>
    </row>
    <row r="24" spans="1:5" ht="15" customHeight="1">
      <c r="A24" s="52" t="s">
        <v>114</v>
      </c>
      <c r="B24" s="54">
        <f>B25+B26</f>
        <v>138911</v>
      </c>
      <c r="C24" s="54">
        <f>C25+C26</f>
        <v>352852</v>
      </c>
      <c r="D24" s="54">
        <f t="shared" si="2"/>
        <v>213941</v>
      </c>
      <c r="E24" s="55">
        <f t="shared" si="1"/>
        <v>154</v>
      </c>
    </row>
    <row r="25" spans="1:5" ht="15" customHeight="1">
      <c r="A25" s="52" t="s">
        <v>115</v>
      </c>
      <c r="B25" s="54">
        <v>135411</v>
      </c>
      <c r="C25" s="54">
        <v>345352</v>
      </c>
      <c r="D25" s="54">
        <f t="shared" si="2"/>
        <v>209941</v>
      </c>
      <c r="E25" s="55">
        <f t="shared" si="1"/>
        <v>155</v>
      </c>
    </row>
    <row r="26" spans="1:5" ht="15" customHeight="1">
      <c r="A26" s="52" t="s">
        <v>116</v>
      </c>
      <c r="B26" s="54">
        <v>3500</v>
      </c>
      <c r="C26" s="54">
        <v>7500</v>
      </c>
      <c r="D26" s="54">
        <f t="shared" si="2"/>
        <v>4000</v>
      </c>
      <c r="E26" s="55"/>
    </row>
    <row r="27" spans="1:5" ht="15" customHeight="1">
      <c r="A27" s="52" t="s">
        <v>117</v>
      </c>
      <c r="B27" s="54">
        <f>B28+B29+B30</f>
        <v>450</v>
      </c>
      <c r="C27" s="54">
        <f>C28+C29+C30</f>
        <v>500</v>
      </c>
      <c r="D27" s="54">
        <f aca="true" t="shared" si="3" ref="D27:D44">C27-B27</f>
        <v>50</v>
      </c>
      <c r="E27" s="55">
        <f>(C27-B27)/B27*100</f>
        <v>11.1</v>
      </c>
    </row>
    <row r="28" spans="1:5" ht="15" customHeight="1">
      <c r="A28" s="52" t="s">
        <v>118</v>
      </c>
      <c r="B28" s="54">
        <v>200</v>
      </c>
      <c r="C28" s="54">
        <v>200</v>
      </c>
      <c r="D28" s="54">
        <f t="shared" si="3"/>
        <v>0</v>
      </c>
      <c r="E28" s="55">
        <f>(C28-B28)/B28*100</f>
        <v>0</v>
      </c>
    </row>
    <row r="29" spans="1:5" ht="15" customHeight="1">
      <c r="A29" s="52" t="s">
        <v>119</v>
      </c>
      <c r="B29" s="54">
        <v>250</v>
      </c>
      <c r="C29" s="54">
        <v>300</v>
      </c>
      <c r="D29" s="54">
        <f t="shared" si="3"/>
        <v>50</v>
      </c>
      <c r="E29" s="55">
        <f>(C29-B29)/B29*100</f>
        <v>20</v>
      </c>
    </row>
    <row r="30" spans="1:5" ht="15" customHeight="1">
      <c r="A30" s="52" t="s">
        <v>120</v>
      </c>
      <c r="B30" s="54"/>
      <c r="C30" s="54"/>
      <c r="D30" s="54">
        <f t="shared" si="3"/>
        <v>0</v>
      </c>
      <c r="E30" s="55"/>
    </row>
    <row r="31" spans="1:5" ht="15" customHeight="1">
      <c r="A31" s="51" t="s">
        <v>121</v>
      </c>
      <c r="B31" s="49">
        <f>B32</f>
        <v>15014</v>
      </c>
      <c r="C31" s="49">
        <f>C32</f>
        <v>15019</v>
      </c>
      <c r="D31" s="49">
        <f t="shared" si="3"/>
        <v>5</v>
      </c>
      <c r="E31" s="50">
        <f aca="true" t="shared" si="4" ref="E31:E45">(C31-B31)/B31*100</f>
        <v>0</v>
      </c>
    </row>
    <row r="32" spans="1:5" ht="15" customHeight="1">
      <c r="A32" s="52" t="s">
        <v>122</v>
      </c>
      <c r="B32" s="54">
        <f>B33+B34+B35</f>
        <v>15014</v>
      </c>
      <c r="C32" s="54">
        <f>C33+C34+C35</f>
        <v>15019</v>
      </c>
      <c r="D32" s="54">
        <f t="shared" si="3"/>
        <v>5</v>
      </c>
      <c r="E32" s="55">
        <f t="shared" si="4"/>
        <v>0</v>
      </c>
    </row>
    <row r="33" spans="1:5" ht="15" customHeight="1">
      <c r="A33" s="52" t="s">
        <v>123</v>
      </c>
      <c r="B33" s="54">
        <v>5862</v>
      </c>
      <c r="C33" s="54">
        <v>5862</v>
      </c>
      <c r="D33" s="54">
        <f t="shared" si="3"/>
        <v>0</v>
      </c>
      <c r="E33" s="55">
        <f t="shared" si="4"/>
        <v>0</v>
      </c>
    </row>
    <row r="34" spans="1:5" ht="15" customHeight="1">
      <c r="A34" s="52" t="s">
        <v>124</v>
      </c>
      <c r="B34" s="54">
        <v>3320</v>
      </c>
      <c r="C34" s="54">
        <v>3320</v>
      </c>
      <c r="D34" s="54">
        <f t="shared" si="3"/>
        <v>0</v>
      </c>
      <c r="E34" s="55"/>
    </row>
    <row r="35" spans="1:5" ht="15" customHeight="1">
      <c r="A35" s="52" t="s">
        <v>125</v>
      </c>
      <c r="B35" s="54">
        <v>5832</v>
      </c>
      <c r="C35" s="54">
        <v>5837</v>
      </c>
      <c r="D35" s="54">
        <f t="shared" si="3"/>
        <v>5</v>
      </c>
      <c r="E35" s="55"/>
    </row>
    <row r="36" spans="1:5" ht="15" customHeight="1">
      <c r="A36" s="51" t="s">
        <v>126</v>
      </c>
      <c r="B36" s="49">
        <f>B37</f>
        <v>44</v>
      </c>
      <c r="C36" s="49">
        <f>C37</f>
        <v>53</v>
      </c>
      <c r="D36" s="49">
        <f>D37</f>
        <v>9</v>
      </c>
      <c r="E36" s="50">
        <f t="shared" si="4"/>
        <v>20.5</v>
      </c>
    </row>
    <row r="37" spans="1:5" ht="15" customHeight="1">
      <c r="A37" s="52" t="s">
        <v>127</v>
      </c>
      <c r="B37" s="54">
        <f>SUM(B38:B40)</f>
        <v>44</v>
      </c>
      <c r="C37" s="54">
        <f>SUM(C38:C40)</f>
        <v>53</v>
      </c>
      <c r="D37" s="54">
        <f t="shared" si="3"/>
        <v>9</v>
      </c>
      <c r="E37" s="55">
        <f t="shared" si="4"/>
        <v>20.5</v>
      </c>
    </row>
    <row r="38" spans="1:5" ht="15" customHeight="1">
      <c r="A38" s="52" t="s">
        <v>128</v>
      </c>
      <c r="B38" s="54">
        <v>36</v>
      </c>
      <c r="C38" s="54">
        <v>41</v>
      </c>
      <c r="D38" s="54">
        <f t="shared" si="3"/>
        <v>5</v>
      </c>
      <c r="E38" s="55">
        <f t="shared" si="4"/>
        <v>13.9</v>
      </c>
    </row>
    <row r="39" spans="1:5" ht="15" customHeight="1">
      <c r="A39" s="52" t="s">
        <v>129</v>
      </c>
      <c r="B39" s="54">
        <v>1</v>
      </c>
      <c r="C39" s="54">
        <v>1</v>
      </c>
      <c r="D39" s="54">
        <f t="shared" si="3"/>
        <v>0</v>
      </c>
      <c r="E39" s="55"/>
    </row>
    <row r="40" spans="1:5" ht="15" customHeight="1">
      <c r="A40" s="27" t="s">
        <v>130</v>
      </c>
      <c r="B40" s="58">
        <v>7</v>
      </c>
      <c r="C40" s="58">
        <v>11</v>
      </c>
      <c r="D40" s="54">
        <f t="shared" si="3"/>
        <v>4</v>
      </c>
      <c r="E40" s="55"/>
    </row>
    <row r="41" spans="1:5" ht="15" customHeight="1">
      <c r="A41" s="59" t="s">
        <v>67</v>
      </c>
      <c r="B41" s="49">
        <v>9625</v>
      </c>
      <c r="C41" s="49">
        <v>23005</v>
      </c>
      <c r="D41" s="49">
        <f t="shared" si="3"/>
        <v>13380</v>
      </c>
      <c r="E41" s="50">
        <f t="shared" si="4"/>
        <v>139</v>
      </c>
    </row>
    <row r="42" spans="1:5" ht="15" customHeight="1">
      <c r="A42" s="59" t="s">
        <v>131</v>
      </c>
      <c r="B42" s="49">
        <v>61569</v>
      </c>
      <c r="C42" s="49">
        <v>61341</v>
      </c>
      <c r="D42" s="49">
        <f t="shared" si="3"/>
        <v>-228</v>
      </c>
      <c r="E42" s="50">
        <f t="shared" si="4"/>
        <v>-0.4</v>
      </c>
    </row>
    <row r="43" spans="1:5" ht="15" customHeight="1">
      <c r="A43" s="59" t="s">
        <v>132</v>
      </c>
      <c r="B43" s="49">
        <v>42000</v>
      </c>
      <c r="C43" s="49">
        <v>42786</v>
      </c>
      <c r="D43" s="49">
        <f t="shared" si="3"/>
        <v>786</v>
      </c>
      <c r="E43" s="50">
        <f t="shared" si="4"/>
        <v>1.9</v>
      </c>
    </row>
    <row r="44" spans="1:5" ht="15" customHeight="1">
      <c r="A44" s="59" t="s">
        <v>133</v>
      </c>
      <c r="B44" s="49">
        <v>25000</v>
      </c>
      <c r="C44" s="49">
        <v>0</v>
      </c>
      <c r="D44" s="49">
        <f t="shared" si="3"/>
        <v>-25000</v>
      </c>
      <c r="E44" s="50">
        <f t="shared" si="4"/>
        <v>-100</v>
      </c>
    </row>
    <row r="45" spans="1:5" ht="15" customHeight="1">
      <c r="A45" s="60" t="s">
        <v>71</v>
      </c>
      <c r="B45" s="49">
        <f>B5+B41+B42+B43+B44</f>
        <v>660194</v>
      </c>
      <c r="C45" s="49">
        <f>C5+C41+C42+C43+C44</f>
        <v>797846</v>
      </c>
      <c r="D45" s="49">
        <f>D5+D41+D42+D43+D44</f>
        <v>137652</v>
      </c>
      <c r="E45" s="50">
        <f t="shared" si="4"/>
        <v>20.9</v>
      </c>
    </row>
  </sheetData>
  <sheetProtection/>
  <mergeCells count="2">
    <mergeCell ref="A2:E2"/>
    <mergeCell ref="D3:E3"/>
  </mergeCells>
  <printOptions horizontalCentered="1"/>
  <pageMargins left="0.39" right="0.39" top="0.39" bottom="0.39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Zeros="0" zoomScale="110" zoomScaleNormal="110" zoomScaleSheetLayoutView="100" workbookViewId="0" topLeftCell="A1">
      <selection activeCell="D24" sqref="D24"/>
    </sheetView>
  </sheetViews>
  <sheetFormatPr defaultColWidth="9.00390625" defaultRowHeight="14.25"/>
  <cols>
    <col min="1" max="1" width="27.50390625" style="1" customWidth="1"/>
    <col min="2" max="5" width="8.625" style="1" customWidth="1"/>
    <col min="6" max="6" width="27.50390625" style="1" customWidth="1"/>
    <col min="7" max="10" width="8.625" style="1" customWidth="1"/>
    <col min="11" max="16384" width="9.00390625" style="1" customWidth="1"/>
  </cols>
  <sheetData>
    <row r="1" ht="14.25">
      <c r="A1" s="4" t="s">
        <v>134</v>
      </c>
    </row>
    <row r="2" spans="1:10" ht="39.75" customHeight="1">
      <c r="A2" s="5" t="s">
        <v>135</v>
      </c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>
      <c r="A3" s="6"/>
      <c r="B3" s="17"/>
      <c r="C3" s="17"/>
      <c r="D3" s="17"/>
      <c r="E3" s="17"/>
      <c r="H3" s="17" t="s">
        <v>136</v>
      </c>
      <c r="I3" s="17"/>
      <c r="J3" s="17"/>
    </row>
    <row r="4" spans="1:10" ht="33.75" customHeight="1">
      <c r="A4" s="18" t="s">
        <v>137</v>
      </c>
      <c r="B4" s="19" t="s">
        <v>4</v>
      </c>
      <c r="C4" s="19" t="s">
        <v>5</v>
      </c>
      <c r="D4" s="19" t="s">
        <v>138</v>
      </c>
      <c r="E4" s="19" t="s">
        <v>139</v>
      </c>
      <c r="F4" s="18" t="s">
        <v>137</v>
      </c>
      <c r="G4" s="19" t="s">
        <v>4</v>
      </c>
      <c r="H4" s="19" t="s">
        <v>5</v>
      </c>
      <c r="I4" s="19" t="s">
        <v>138</v>
      </c>
      <c r="J4" s="19" t="s">
        <v>139</v>
      </c>
    </row>
    <row r="5" spans="1:10" ht="21" customHeight="1">
      <c r="A5" s="20" t="s">
        <v>140</v>
      </c>
      <c r="B5" s="21">
        <f>SUM(B6:B10)</f>
        <v>13200</v>
      </c>
      <c r="C5" s="22">
        <f>SUM(C6:C10)</f>
        <v>19000</v>
      </c>
      <c r="D5" s="22">
        <f aca="true" t="shared" si="0" ref="D5:D10">C5-B5</f>
        <v>5800</v>
      </c>
      <c r="E5" s="23">
        <f>D5/B5</f>
        <v>0.439</v>
      </c>
      <c r="F5" s="20" t="s">
        <v>141</v>
      </c>
      <c r="G5" s="21">
        <f>SUM(G6:G10)</f>
        <v>1116</v>
      </c>
      <c r="H5" s="21">
        <f>SUM(H6:H10)</f>
        <v>6916</v>
      </c>
      <c r="I5" s="21">
        <f>H5-G5</f>
        <v>5800</v>
      </c>
      <c r="J5" s="23">
        <f>I5/G5</f>
        <v>5.197</v>
      </c>
    </row>
    <row r="6" spans="1:10" ht="21" customHeight="1">
      <c r="A6" s="24" t="s">
        <v>142</v>
      </c>
      <c r="B6" s="25">
        <v>4650</v>
      </c>
      <c r="C6" s="25">
        <v>6254</v>
      </c>
      <c r="D6" s="25">
        <f t="shared" si="0"/>
        <v>1604</v>
      </c>
      <c r="E6" s="26">
        <f>D6/B6</f>
        <v>0.345</v>
      </c>
      <c r="F6" s="27" t="s">
        <v>143</v>
      </c>
      <c r="G6" s="25">
        <v>116</v>
      </c>
      <c r="H6" s="25">
        <v>116</v>
      </c>
      <c r="I6" s="37">
        <f>H6-G6</f>
        <v>0</v>
      </c>
      <c r="J6" s="23">
        <f>I6/G6</f>
        <v>0</v>
      </c>
    </row>
    <row r="7" spans="1:10" ht="21" customHeight="1">
      <c r="A7" s="24" t="s">
        <v>144</v>
      </c>
      <c r="B7" s="25">
        <v>7400</v>
      </c>
      <c r="C7" s="25">
        <v>10116</v>
      </c>
      <c r="D7" s="25">
        <f t="shared" si="0"/>
        <v>2716</v>
      </c>
      <c r="E7" s="26">
        <f>D7/B7</f>
        <v>0.367</v>
      </c>
      <c r="F7" s="27" t="s">
        <v>145</v>
      </c>
      <c r="G7" s="25">
        <v>1000</v>
      </c>
      <c r="H7" s="25">
        <v>1000</v>
      </c>
      <c r="I7" s="37">
        <f>H7-G7</f>
        <v>0</v>
      </c>
      <c r="J7" s="23">
        <f>I7/G7</f>
        <v>0</v>
      </c>
    </row>
    <row r="8" spans="1:10" ht="21" customHeight="1">
      <c r="A8" s="24" t="s">
        <v>146</v>
      </c>
      <c r="B8" s="28">
        <v>1120</v>
      </c>
      <c r="C8" s="25"/>
      <c r="D8" s="25">
        <f t="shared" si="0"/>
        <v>-1120</v>
      </c>
      <c r="E8" s="26">
        <f>D8/B8</f>
        <v>-1</v>
      </c>
      <c r="F8" s="27" t="s">
        <v>147</v>
      </c>
      <c r="G8" s="25"/>
      <c r="H8" s="25"/>
      <c r="I8" s="37">
        <f>H8-G8</f>
        <v>0</v>
      </c>
      <c r="J8" s="23"/>
    </row>
    <row r="9" spans="1:10" ht="21" customHeight="1">
      <c r="A9" s="24" t="s">
        <v>148</v>
      </c>
      <c r="B9" s="28"/>
      <c r="C9" s="25">
        <v>15</v>
      </c>
      <c r="D9" s="25">
        <f t="shared" si="0"/>
        <v>15</v>
      </c>
      <c r="E9" s="26"/>
      <c r="F9" s="27" t="s">
        <v>149</v>
      </c>
      <c r="G9" s="25"/>
      <c r="H9" s="25">
        <v>5800</v>
      </c>
      <c r="I9" s="37">
        <f>H9-G9</f>
        <v>5800</v>
      </c>
      <c r="J9" s="23"/>
    </row>
    <row r="10" spans="1:10" ht="21" customHeight="1">
      <c r="A10" s="24" t="s">
        <v>150</v>
      </c>
      <c r="B10" s="28">
        <v>30</v>
      </c>
      <c r="C10" s="25">
        <v>2615</v>
      </c>
      <c r="D10" s="25">
        <f t="shared" si="0"/>
        <v>2585</v>
      </c>
      <c r="E10" s="26">
        <f>D10/B10</f>
        <v>86.167</v>
      </c>
      <c r="F10" s="27"/>
      <c r="G10" s="25"/>
      <c r="H10" s="25"/>
      <c r="I10" s="37"/>
      <c r="J10" s="23"/>
    </row>
    <row r="11" spans="1:10" ht="21" customHeight="1">
      <c r="A11" s="24"/>
      <c r="B11" s="29"/>
      <c r="C11" s="29"/>
      <c r="D11" s="25"/>
      <c r="E11" s="23"/>
      <c r="F11" s="27"/>
      <c r="G11" s="25"/>
      <c r="H11" s="25"/>
      <c r="I11" s="38"/>
      <c r="J11" s="23"/>
    </row>
    <row r="12" spans="1:10" ht="21" customHeight="1">
      <c r="A12" s="20" t="s">
        <v>151</v>
      </c>
      <c r="B12" s="22">
        <f>SUM(B13:B14)</f>
        <v>116</v>
      </c>
      <c r="C12" s="22">
        <f>SUM(C13:C14)</f>
        <v>116</v>
      </c>
      <c r="D12" s="22">
        <f>C12-B12</f>
        <v>0</v>
      </c>
      <c r="E12" s="23">
        <f>D12/B12</f>
        <v>0</v>
      </c>
      <c r="F12" s="20" t="s">
        <v>152</v>
      </c>
      <c r="G12" s="21">
        <f>SUM(G13:G16)</f>
        <v>12200</v>
      </c>
      <c r="H12" s="21">
        <f>SUM(H13:H16)</f>
        <v>12200</v>
      </c>
      <c r="I12" s="39">
        <f>H12-G12</f>
        <v>0</v>
      </c>
      <c r="J12" s="23">
        <f>I12/G12</f>
        <v>0</v>
      </c>
    </row>
    <row r="13" spans="1:10" ht="21" customHeight="1">
      <c r="A13" s="24" t="s">
        <v>153</v>
      </c>
      <c r="B13" s="25">
        <v>51</v>
      </c>
      <c r="C13" s="25">
        <v>51</v>
      </c>
      <c r="D13" s="25">
        <f>C13-B13</f>
        <v>0</v>
      </c>
      <c r="E13" s="26">
        <f>D13/B13</f>
        <v>0</v>
      </c>
      <c r="F13" s="27" t="s">
        <v>154</v>
      </c>
      <c r="G13" s="25">
        <v>12200</v>
      </c>
      <c r="H13" s="25">
        <v>12200</v>
      </c>
      <c r="I13" s="40">
        <f>H13-G13</f>
        <v>0</v>
      </c>
      <c r="J13" s="26">
        <f>I13/G13</f>
        <v>0</v>
      </c>
    </row>
    <row r="14" spans="1:10" ht="21" customHeight="1">
      <c r="A14" s="24" t="s">
        <v>155</v>
      </c>
      <c r="B14" s="25">
        <v>65</v>
      </c>
      <c r="C14" s="25">
        <v>65</v>
      </c>
      <c r="D14" s="25">
        <f>C14-B14</f>
        <v>0</v>
      </c>
      <c r="E14" s="26">
        <f>D14/B14</f>
        <v>0</v>
      </c>
      <c r="F14" s="27" t="s">
        <v>156</v>
      </c>
      <c r="G14" s="30"/>
      <c r="H14" s="31"/>
      <c r="I14" s="40"/>
      <c r="J14" s="41"/>
    </row>
    <row r="15" spans="1:10" ht="21" customHeight="1">
      <c r="A15" s="32"/>
      <c r="B15" s="33"/>
      <c r="C15" s="33"/>
      <c r="D15" s="33"/>
      <c r="E15" s="23"/>
      <c r="F15" s="27"/>
      <c r="G15" s="25"/>
      <c r="H15" s="25"/>
      <c r="I15" s="40"/>
      <c r="J15" s="26"/>
    </row>
    <row r="16" spans="1:10" ht="21" customHeight="1">
      <c r="A16" s="34"/>
      <c r="B16" s="35"/>
      <c r="C16" s="35"/>
      <c r="D16" s="35"/>
      <c r="E16" s="23"/>
      <c r="F16" s="27"/>
      <c r="G16" s="30"/>
      <c r="H16" s="31"/>
      <c r="I16" s="40"/>
      <c r="J16" s="41"/>
    </row>
    <row r="17" spans="1:10" ht="21" customHeight="1">
      <c r="A17" s="18" t="s">
        <v>39</v>
      </c>
      <c r="B17" s="22">
        <f>B5+B12</f>
        <v>13316</v>
      </c>
      <c r="C17" s="22">
        <f>C5+C12</f>
        <v>19116</v>
      </c>
      <c r="D17" s="22">
        <f>C17-B17</f>
        <v>5800</v>
      </c>
      <c r="E17" s="23">
        <f>D17/B17</f>
        <v>0.436</v>
      </c>
      <c r="F17" s="18" t="s">
        <v>71</v>
      </c>
      <c r="G17" s="22">
        <f>G5+G12</f>
        <v>13316</v>
      </c>
      <c r="H17" s="22">
        <f>H5+H12</f>
        <v>19116</v>
      </c>
      <c r="I17" s="39">
        <f>H17-G17</f>
        <v>5800</v>
      </c>
      <c r="J17" s="23">
        <f>I17/G17</f>
        <v>0.436</v>
      </c>
    </row>
    <row r="18" spans="1:10" ht="22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</row>
  </sheetData>
  <sheetProtection/>
  <mergeCells count="4">
    <mergeCell ref="A2:J2"/>
    <mergeCell ref="C3:E3"/>
    <mergeCell ref="H3:J3"/>
    <mergeCell ref="A18:J18"/>
  </mergeCells>
  <printOptions horizontalCentered="1"/>
  <pageMargins left="0.39" right="0.39" top="0.59" bottom="0.39" header="0.59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110" zoomScaleNormal="110" zoomScaleSheetLayoutView="100" workbookViewId="0" topLeftCell="A1">
      <selection activeCell="H25" sqref="H25"/>
    </sheetView>
  </sheetViews>
  <sheetFormatPr defaultColWidth="9.00390625" defaultRowHeight="14.25"/>
  <cols>
    <col min="1" max="1" width="21.75390625" style="0" customWidth="1"/>
    <col min="2" max="3" width="10.625" style="0" customWidth="1"/>
    <col min="4" max="4" width="9.625" style="0" customWidth="1"/>
    <col min="5" max="5" width="9.75390625" style="0" customWidth="1"/>
    <col min="6" max="6" width="20.875" style="0" customWidth="1"/>
    <col min="7" max="8" width="10.625" style="0" customWidth="1"/>
    <col min="9" max="9" width="9.875" style="0" customWidth="1"/>
    <col min="10" max="10" width="9.25390625" style="0" customWidth="1"/>
  </cols>
  <sheetData>
    <row r="1" s="1" customFormat="1" ht="15" customHeight="1">
      <c r="A1" s="4" t="s">
        <v>157</v>
      </c>
    </row>
    <row r="2" spans="1:10" s="1" customFormat="1" ht="39.75" customHeight="1">
      <c r="A2" s="5" t="s">
        <v>158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15.75" customHeight="1">
      <c r="A3" s="6"/>
      <c r="B3" s="7"/>
      <c r="C3" s="7"/>
      <c r="D3" s="7"/>
      <c r="E3" s="7"/>
      <c r="F3" s="7"/>
      <c r="I3" s="16"/>
      <c r="J3" s="16" t="s">
        <v>136</v>
      </c>
    </row>
    <row r="4" spans="1:10" s="2" customFormat="1" ht="28.5" customHeight="1">
      <c r="A4" s="8" t="s">
        <v>159</v>
      </c>
      <c r="B4" s="9" t="s">
        <v>4</v>
      </c>
      <c r="C4" s="9" t="s">
        <v>160</v>
      </c>
      <c r="D4" s="9" t="s">
        <v>138</v>
      </c>
      <c r="E4" s="9" t="s">
        <v>139</v>
      </c>
      <c r="F4" s="8" t="s">
        <v>161</v>
      </c>
      <c r="G4" s="9" t="s">
        <v>4</v>
      </c>
      <c r="H4" s="9" t="s">
        <v>160</v>
      </c>
      <c r="I4" s="9" t="s">
        <v>138</v>
      </c>
      <c r="J4" s="9" t="s">
        <v>139</v>
      </c>
    </row>
    <row r="5" spans="1:10" s="2" customFormat="1" ht="28.5" customHeight="1">
      <c r="A5" s="10" t="s">
        <v>162</v>
      </c>
      <c r="B5" s="8">
        <v>97991</v>
      </c>
      <c r="C5" s="8">
        <v>108566</v>
      </c>
      <c r="D5" s="8">
        <f aca="true" t="shared" si="0" ref="D5:D12">C5-B5</f>
        <v>10575</v>
      </c>
      <c r="E5" s="11">
        <f aca="true" t="shared" si="1" ref="E5:E12">D5/B5</f>
        <v>0.108</v>
      </c>
      <c r="F5" s="10" t="s">
        <v>163</v>
      </c>
      <c r="G5" s="8">
        <v>95681</v>
      </c>
      <c r="H5" s="8">
        <v>117194</v>
      </c>
      <c r="I5" s="8">
        <f aca="true" t="shared" si="2" ref="I5:I12">H5-G5</f>
        <v>21513</v>
      </c>
      <c r="J5" s="11">
        <f aca="true" t="shared" si="3" ref="J5:J12">I5/G5</f>
        <v>0.225</v>
      </c>
    </row>
    <row r="6" spans="1:10" s="2" customFormat="1" ht="28.5" customHeight="1">
      <c r="A6" s="12" t="s">
        <v>164</v>
      </c>
      <c r="B6" s="13">
        <v>29885</v>
      </c>
      <c r="C6" s="13">
        <v>39346</v>
      </c>
      <c r="D6" s="13">
        <f t="shared" si="0"/>
        <v>9461</v>
      </c>
      <c r="E6" s="14">
        <f t="shared" si="1"/>
        <v>0.317</v>
      </c>
      <c r="F6" s="12" t="s">
        <v>164</v>
      </c>
      <c r="G6" s="13">
        <v>30105</v>
      </c>
      <c r="H6" s="13">
        <v>38822</v>
      </c>
      <c r="I6" s="13">
        <f t="shared" si="2"/>
        <v>8717</v>
      </c>
      <c r="J6" s="14">
        <f t="shared" si="3"/>
        <v>0.29</v>
      </c>
    </row>
    <row r="7" spans="1:10" s="2" customFormat="1" ht="28.5" customHeight="1">
      <c r="A7" s="12" t="s">
        <v>165</v>
      </c>
      <c r="B7" s="13">
        <v>57644</v>
      </c>
      <c r="C7" s="13">
        <v>56752</v>
      </c>
      <c r="D7" s="13">
        <f t="shared" si="0"/>
        <v>-892</v>
      </c>
      <c r="E7" s="14">
        <f t="shared" si="1"/>
        <v>-0.015</v>
      </c>
      <c r="F7" s="12" t="s">
        <v>165</v>
      </c>
      <c r="G7" s="13">
        <v>56925</v>
      </c>
      <c r="H7" s="13">
        <v>58716</v>
      </c>
      <c r="I7" s="13">
        <f t="shared" si="2"/>
        <v>1791</v>
      </c>
      <c r="J7" s="14">
        <f t="shared" si="3"/>
        <v>0.031</v>
      </c>
    </row>
    <row r="8" spans="1:10" s="2" customFormat="1" ht="28.5" customHeight="1">
      <c r="A8" s="12" t="s">
        <v>166</v>
      </c>
      <c r="B8" s="13">
        <v>4592</v>
      </c>
      <c r="C8" s="13">
        <v>5870</v>
      </c>
      <c r="D8" s="13">
        <f t="shared" si="0"/>
        <v>1278</v>
      </c>
      <c r="E8" s="14">
        <f t="shared" si="1"/>
        <v>0.278</v>
      </c>
      <c r="F8" s="12" t="s">
        <v>166</v>
      </c>
      <c r="G8" s="13">
        <v>4783</v>
      </c>
      <c r="H8" s="13">
        <v>5937</v>
      </c>
      <c r="I8" s="13">
        <f t="shared" si="2"/>
        <v>1154</v>
      </c>
      <c r="J8" s="14">
        <f t="shared" si="3"/>
        <v>0.241</v>
      </c>
    </row>
    <row r="9" spans="1:10" s="2" customFormat="1" ht="28.5" customHeight="1">
      <c r="A9" s="12" t="s">
        <v>167</v>
      </c>
      <c r="B9" s="13">
        <v>5870</v>
      </c>
      <c r="C9" s="13">
        <v>6597</v>
      </c>
      <c r="D9" s="13">
        <f t="shared" si="0"/>
        <v>727</v>
      </c>
      <c r="E9" s="14">
        <f t="shared" si="1"/>
        <v>0.124</v>
      </c>
      <c r="F9" s="12" t="s">
        <v>167</v>
      </c>
      <c r="G9" s="13">
        <v>3868</v>
      </c>
      <c r="H9" s="13">
        <v>13720</v>
      </c>
      <c r="I9" s="13">
        <f t="shared" si="2"/>
        <v>9852</v>
      </c>
      <c r="J9" s="14">
        <f t="shared" si="3"/>
        <v>2.547</v>
      </c>
    </row>
    <row r="10" spans="1:10" s="3" customFormat="1" ht="28.5" customHeight="1">
      <c r="A10" s="10" t="s">
        <v>151</v>
      </c>
      <c r="B10" s="8">
        <f>B11</f>
        <v>68166</v>
      </c>
      <c r="C10" s="8">
        <f>C11</f>
        <v>66077</v>
      </c>
      <c r="D10" s="8">
        <f t="shared" si="0"/>
        <v>-2089</v>
      </c>
      <c r="E10" s="11">
        <f t="shared" si="1"/>
        <v>-0.031</v>
      </c>
      <c r="F10" s="10" t="s">
        <v>152</v>
      </c>
      <c r="G10" s="8">
        <f>G11</f>
        <v>70476</v>
      </c>
      <c r="H10" s="8">
        <f>H11</f>
        <v>57449</v>
      </c>
      <c r="I10" s="8">
        <f t="shared" si="2"/>
        <v>-13027</v>
      </c>
      <c r="J10" s="11">
        <f t="shared" si="3"/>
        <v>-0.185</v>
      </c>
    </row>
    <row r="11" spans="1:10" s="2" customFormat="1" ht="28.5" customHeight="1">
      <c r="A11" s="12" t="s">
        <v>168</v>
      </c>
      <c r="B11" s="13">
        <v>68166</v>
      </c>
      <c r="C11" s="13">
        <v>66077</v>
      </c>
      <c r="D11" s="13">
        <f t="shared" si="0"/>
        <v>-2089</v>
      </c>
      <c r="E11" s="14">
        <f t="shared" si="1"/>
        <v>-0.031</v>
      </c>
      <c r="F11" s="12" t="s">
        <v>169</v>
      </c>
      <c r="G11" s="13">
        <v>70476</v>
      </c>
      <c r="H11" s="13">
        <v>57449</v>
      </c>
      <c r="I11" s="13">
        <f t="shared" si="2"/>
        <v>-13027</v>
      </c>
      <c r="J11" s="14">
        <f t="shared" si="3"/>
        <v>-0.185</v>
      </c>
    </row>
    <row r="12" spans="1:10" s="3" customFormat="1" ht="28.5" customHeight="1">
      <c r="A12" s="15" t="s">
        <v>39</v>
      </c>
      <c r="B12" s="15">
        <f>B5+B10</f>
        <v>166157</v>
      </c>
      <c r="C12" s="15">
        <f>C5+C10</f>
        <v>174643</v>
      </c>
      <c r="D12" s="8">
        <f t="shared" si="0"/>
        <v>8486</v>
      </c>
      <c r="E12" s="11">
        <f t="shared" si="1"/>
        <v>0.051</v>
      </c>
      <c r="F12" s="15" t="s">
        <v>71</v>
      </c>
      <c r="G12" s="15">
        <f>G5+G10</f>
        <v>166157</v>
      </c>
      <c r="H12" s="8">
        <f>H5+H10</f>
        <v>174643</v>
      </c>
      <c r="I12" s="8">
        <f t="shared" si="2"/>
        <v>8486</v>
      </c>
      <c r="J12" s="11">
        <f t="shared" si="3"/>
        <v>0.051</v>
      </c>
    </row>
  </sheetData>
  <sheetProtection/>
  <mergeCells count="2">
    <mergeCell ref="A2:J2"/>
    <mergeCell ref="C3:F3"/>
  </mergeCells>
  <printOptions horizontalCentered="1"/>
  <pageMargins left="0.67" right="0.55" top="0.59" bottom="1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Root</cp:lastModifiedBy>
  <cp:lastPrinted>2020-11-06T11:13:54Z</cp:lastPrinted>
  <dcterms:created xsi:type="dcterms:W3CDTF">1996-12-17T01:32:42Z</dcterms:created>
  <dcterms:modified xsi:type="dcterms:W3CDTF">2022-12-26T09:01:32Z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A53A2F4E209148208199C84E4A59CA59</vt:lpwstr>
  </property>
</Properties>
</file>